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4290" windowHeight="9120" tabRatio="946" activeTab="4"/>
  </bookViews>
  <sheets>
    <sheet name="Sheet1" sheetId="1" r:id="rId1"/>
    <sheet name="INDEX" sheetId="2" r:id="rId2"/>
    <sheet name="P-1" sheetId="4" r:id="rId3"/>
    <sheet name="P-2" sheetId="5" r:id="rId4"/>
    <sheet name="P-3" sheetId="6" r:id="rId5"/>
    <sheet name=" P-4" sheetId="74" r:id="rId6"/>
    <sheet name="P-4(a)" sheetId="75" r:id="rId7"/>
    <sheet name="P-5" sheetId="9" r:id="rId8"/>
    <sheet name="P-5(A)" sheetId="57" r:id="rId9"/>
    <sheet name="P-5(A)(i)" sheetId="10" r:id="rId10"/>
    <sheet name="P-5(A)(ii)" sheetId="69" r:id="rId11"/>
    <sheet name="P-5(B)" sheetId="13" r:id="rId12"/>
    <sheet name="P-5(B)(i)" sheetId="18" r:id="rId13"/>
    <sheet name="P-5(C)" sheetId="21" r:id="rId14"/>
    <sheet name="P-5(C)(i)" sheetId="22" r:id="rId15"/>
    <sheet name="P-5(D)" sheetId="24" r:id="rId16"/>
    <sheet name="P-5(D)(i)" sheetId="52" r:id="rId17"/>
    <sheet name="P-5(E)" sheetId="84" r:id="rId18"/>
    <sheet name="P-5(E)(i)" sheetId="85" r:id="rId19"/>
    <sheet name="P-5(F)" sheetId="86" r:id="rId20"/>
    <sheet name="P-5(F) (i)" sheetId="87" r:id="rId21"/>
    <sheet name="P-5(G)" sheetId="88" r:id="rId22"/>
    <sheet name="P-5(G)(i)" sheetId="89" r:id="rId23"/>
    <sheet name="P-5(H)" sheetId="90" r:id="rId24"/>
    <sheet name="P-5(H) (i)" sheetId="91" r:id="rId25"/>
    <sheet name="P-5(I)" sheetId="92" r:id="rId26"/>
    <sheet name="P-5 (I) (i)" sheetId="93" r:id="rId27"/>
    <sheet name="P-5 (J)" sheetId="94" r:id="rId28"/>
    <sheet name="P-5(J) (i)" sheetId="95" r:id="rId29"/>
    <sheet name="P-5 (K)" sheetId="71" r:id="rId30"/>
    <sheet name="P-5 (K)(i)" sheetId="72" r:id="rId31"/>
    <sheet name="P-6" sheetId="25" r:id="rId32"/>
    <sheet name="P-6(A)" sheetId="77" r:id="rId33"/>
    <sheet name="P-6(B)" sheetId="78" r:id="rId34"/>
    <sheet name="P-7" sheetId="54" r:id="rId35"/>
    <sheet name="P-7(A)" sheetId="32" r:id="rId36"/>
    <sheet name="P-7 (A) (I)" sheetId="26" r:id="rId37"/>
    <sheet name="P-8" sheetId="33" r:id="rId38"/>
    <sheet name="P-9" sheetId="51" r:id="rId39"/>
    <sheet name="Sheet2" sheetId="73" r:id="rId40"/>
  </sheets>
  <externalReferences>
    <externalReference r:id="rId41"/>
  </externalReferences>
  <definedNames>
    <definedName name="_xlnm.Print_Area" localSheetId="5">' P-4'!$A$1:$F$36</definedName>
    <definedName name="_xlnm.Print_Area" localSheetId="1">INDEX!$A$1:$C$39</definedName>
    <definedName name="_xlnm.Print_Area" localSheetId="2">'P-1'!$A$1:$I$36</definedName>
    <definedName name="_xlnm.Print_Area" localSheetId="3">'P-2'!$A$1:$I$36</definedName>
    <definedName name="_xlnm.Print_Area" localSheetId="4">'P-3'!$A$1:$P$108</definedName>
    <definedName name="_xlnm.Print_Area" localSheetId="6">'P-4(a)'!$A$1:$G$36</definedName>
    <definedName name="_xlnm.Print_Area" localSheetId="7">'P-5'!$A$1:$P$33</definedName>
    <definedName name="_xlnm.Print_Area" localSheetId="26">'P-5 (I) (i)'!$A$1:$P$28</definedName>
    <definedName name="_xlnm.Print_Area" localSheetId="27">'P-5 (J)'!$A$1:$P$24</definedName>
    <definedName name="_xlnm.Print_Area" localSheetId="29">'P-5 (K)'!$A$1:$P$34</definedName>
    <definedName name="_xlnm.Print_Area" localSheetId="30">'P-5 (K)(i)'!$A$1:$P$29</definedName>
    <definedName name="_xlnm.Print_Area" localSheetId="8">'P-5(A)'!$A$1:$P$29</definedName>
    <definedName name="_xlnm.Print_Area" localSheetId="9">'P-5(A)(i)'!$A$1:$P$29</definedName>
    <definedName name="_xlnm.Print_Area" localSheetId="10">'P-5(A)(ii)'!$A$1:$P$29</definedName>
    <definedName name="_xlnm.Print_Area" localSheetId="11">'P-5(B)'!$A$1:$Q$19</definedName>
    <definedName name="_xlnm.Print_Area" localSheetId="12">'P-5(B)(i)'!$A$1:$P$29</definedName>
    <definedName name="_xlnm.Print_Area" localSheetId="13">'P-5(C)'!$A$1:$P$22</definedName>
    <definedName name="_xlnm.Print_Area" localSheetId="14">'P-5(C)(i)'!$A$1:$P$29</definedName>
    <definedName name="_xlnm.Print_Area" localSheetId="15">'P-5(D)'!$A$1:$P$26</definedName>
    <definedName name="_xlnm.Print_Area" localSheetId="16">'P-5(D)(i)'!$A$1:$P$29</definedName>
    <definedName name="_xlnm.Print_Area" localSheetId="17">'P-5(E)'!$A$1:$P$26</definedName>
    <definedName name="_xlnm.Print_Area" localSheetId="18">'P-5(E)(i)'!$A$1:$P$29</definedName>
    <definedName name="_xlnm.Print_Area" localSheetId="19">'P-5(F)'!$A$1:$P$20</definedName>
    <definedName name="_xlnm.Print_Area" localSheetId="20">'P-5(F) (i)'!$A$1:$P$28</definedName>
    <definedName name="_xlnm.Print_Area" localSheetId="21">'P-5(G)'!$A$1:$P$24</definedName>
    <definedName name="_xlnm.Print_Area" localSheetId="22">'P-5(G)(i)'!$A$1:$P$28</definedName>
    <definedName name="_xlnm.Print_Area" localSheetId="23">'P-5(H)'!$A$1:$P$21</definedName>
    <definedName name="_xlnm.Print_Area" localSheetId="24">'P-5(H) (i)'!$A$1:$P$28</definedName>
    <definedName name="_xlnm.Print_Area" localSheetId="25">'P-5(I)'!$A$1:$P$15</definedName>
    <definedName name="_xlnm.Print_Area" localSheetId="28">'P-5(J) (i)'!$A$1:$P$28</definedName>
    <definedName name="_xlnm.Print_Area" localSheetId="31">'P-6'!$A$1:$U$28</definedName>
    <definedName name="_xlnm.Print_Area" localSheetId="32">'P-6(A)'!$A$1:$U$35</definedName>
    <definedName name="_xlnm.Print_Area" localSheetId="33">'P-6(B)'!$A$1:$U$35</definedName>
    <definedName name="_xlnm.Print_Area" localSheetId="34">'P-7'!$A$1:$I$22</definedName>
    <definedName name="_xlnm.Print_Area" localSheetId="36">'P-7 (A) (I)'!$A$1:$I$32</definedName>
    <definedName name="_xlnm.Print_Area" localSheetId="35">'P-7(A)'!$A$1:$H$26</definedName>
    <definedName name="_xlnm.Print_Area" localSheetId="37">'P-8'!$A$1:$O$30</definedName>
    <definedName name="_xlnm.Print_Area" localSheetId="38">'P-9'!$A$1:$F$45</definedName>
    <definedName name="_xlnm.Print_Area" localSheetId="0">Sheet1!$A$1:$E$13</definedName>
    <definedName name="_xlnm.Print_Titles" localSheetId="4">'P-3'!$2:$11</definedName>
    <definedName name="_xlnm.Print_Titles" localSheetId="38">'P-9'!$1:$9</definedName>
  </definedNames>
  <calcPr calcId="124519"/>
</workbook>
</file>

<file path=xl/calcChain.xml><?xml version="1.0" encoding="utf-8"?>
<calcChain xmlns="http://schemas.openxmlformats.org/spreadsheetml/2006/main">
  <c r="J88" i="6"/>
  <c r="J89"/>
  <c r="E88"/>
  <c r="E48"/>
  <c r="S38" i="77"/>
  <c r="K18" i="25"/>
  <c r="J18"/>
  <c r="T18"/>
  <c r="R18"/>
  <c r="Q18"/>
  <c r="P18"/>
  <c r="N18"/>
  <c r="M18"/>
  <c r="L18"/>
  <c r="O62" i="6"/>
  <c r="O58"/>
  <c r="O57"/>
  <c r="O56"/>
  <c r="O54"/>
  <c r="M65"/>
  <c r="M64"/>
  <c r="M63"/>
  <c r="M62"/>
  <c r="M61"/>
  <c r="M59"/>
  <c r="M55"/>
  <c r="M56"/>
  <c r="M57"/>
  <c r="M58"/>
  <c r="M54"/>
  <c r="J62"/>
  <c r="J58"/>
  <c r="J56"/>
  <c r="J54"/>
  <c r="O208" i="22"/>
  <c r="J208"/>
  <c r="O176"/>
  <c r="J176"/>
  <c r="O144"/>
  <c r="J144"/>
  <c r="O112"/>
  <c r="J112"/>
  <c r="O80"/>
  <c r="J80"/>
  <c r="O49"/>
  <c r="J49"/>
  <c r="M48"/>
  <c r="O18"/>
  <c r="J18"/>
  <c r="S25" i="78" l="1"/>
  <c r="C25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S42" i="77"/>
  <c r="O42"/>
  <c r="C42"/>
  <c r="C43" s="1"/>
  <c r="T35"/>
  <c r="T43" s="1"/>
  <c r="S35"/>
  <c r="R35"/>
  <c r="R43" s="1"/>
  <c r="Q35"/>
  <c r="Q43" s="1"/>
  <c r="P35"/>
  <c r="P43" s="1"/>
  <c r="O35"/>
  <c r="N35"/>
  <c r="N43" s="1"/>
  <c r="M35"/>
  <c r="M43" s="1"/>
  <c r="L35"/>
  <c r="L43" s="1"/>
  <c r="K35"/>
  <c r="K43" s="1"/>
  <c r="J35"/>
  <c r="J43" s="1"/>
  <c r="I35"/>
  <c r="I43" s="1"/>
  <c r="H35"/>
  <c r="H43" s="1"/>
  <c r="G35"/>
  <c r="G43" s="1"/>
  <c r="F35"/>
  <c r="F43" s="1"/>
  <c r="E35"/>
  <c r="E43" s="1"/>
  <c r="D35"/>
  <c r="D43" s="1"/>
  <c r="C35"/>
  <c r="U24" i="25"/>
  <c r="T22"/>
  <c r="T23" s="1"/>
  <c r="S22"/>
  <c r="R22"/>
  <c r="R23" s="1"/>
  <c r="Q22"/>
  <c r="Q23" s="1"/>
  <c r="P22"/>
  <c r="P23" s="1"/>
  <c r="O22"/>
  <c r="N22"/>
  <c r="N23" s="1"/>
  <c r="M22"/>
  <c r="M23" s="1"/>
  <c r="L22"/>
  <c r="L23" s="1"/>
  <c r="K22"/>
  <c r="K23" s="1"/>
  <c r="J22"/>
  <c r="J23" s="1"/>
  <c r="I22"/>
  <c r="I23" s="1"/>
  <c r="H22"/>
  <c r="H23" s="1"/>
  <c r="G22"/>
  <c r="G23" s="1"/>
  <c r="F22"/>
  <c r="F23" s="1"/>
  <c r="E22"/>
  <c r="E23" s="1"/>
  <c r="D22"/>
  <c r="D23" s="1"/>
  <c r="C22"/>
  <c r="S21"/>
  <c r="S23" s="1"/>
  <c r="O21"/>
  <c r="O23" s="1"/>
  <c r="C21"/>
  <c r="C23" s="1"/>
  <c r="I18"/>
  <c r="H18"/>
  <c r="G18"/>
  <c r="F18"/>
  <c r="E18"/>
  <c r="D18"/>
  <c r="C18"/>
  <c r="T17"/>
  <c r="T19" s="1"/>
  <c r="T24" s="1"/>
  <c r="S17"/>
  <c r="R17"/>
  <c r="R19" s="1"/>
  <c r="R24" s="1"/>
  <c r="Q17"/>
  <c r="Q19" s="1"/>
  <c r="Q24" s="1"/>
  <c r="P17"/>
  <c r="P19" s="1"/>
  <c r="P24" s="1"/>
  <c r="O17"/>
  <c r="N17"/>
  <c r="N19" s="1"/>
  <c r="N24" s="1"/>
  <c r="M17"/>
  <c r="M19" s="1"/>
  <c r="M24" s="1"/>
  <c r="L17"/>
  <c r="L19" s="1"/>
  <c r="L24" s="1"/>
  <c r="K17"/>
  <c r="K19" s="1"/>
  <c r="K24" s="1"/>
  <c r="J17"/>
  <c r="J19" s="1"/>
  <c r="J24" s="1"/>
  <c r="I17"/>
  <c r="I19" s="1"/>
  <c r="I24" s="1"/>
  <c r="H17"/>
  <c r="H19" s="1"/>
  <c r="H24" s="1"/>
  <c r="G17"/>
  <c r="G19" s="1"/>
  <c r="G24" s="1"/>
  <c r="F17"/>
  <c r="F19" s="1"/>
  <c r="F24" s="1"/>
  <c r="E17"/>
  <c r="E19" s="1"/>
  <c r="E24" s="1"/>
  <c r="D17"/>
  <c r="D19" s="1"/>
  <c r="D24" s="1"/>
  <c r="C17"/>
  <c r="C19" s="1"/>
  <c r="C24" s="1"/>
  <c r="S43" i="77" l="1"/>
  <c r="S18" i="25"/>
  <c r="S19" s="1"/>
  <c r="S24" s="1"/>
  <c r="O43" i="77"/>
  <c r="O18" i="25"/>
  <c r="O19" s="1"/>
  <c r="O24" s="1"/>
  <c r="C43" i="51"/>
  <c r="C34"/>
  <c r="C21"/>
  <c r="C20"/>
  <c r="B43"/>
  <c r="B40"/>
  <c r="B34"/>
  <c r="B21"/>
  <c r="B20"/>
  <c r="G25" i="33"/>
  <c r="I11" i="54"/>
  <c r="F16"/>
  <c r="F15"/>
  <c r="F14"/>
  <c r="F13"/>
  <c r="F12"/>
  <c r="F11"/>
  <c r="D19"/>
  <c r="F176" i="22"/>
  <c r="F144"/>
  <c r="F112"/>
  <c r="F80"/>
  <c r="F49"/>
  <c r="N28" i="6"/>
  <c r="G14"/>
  <c r="E14"/>
  <c r="H18" i="32"/>
  <c r="H24" s="1"/>
  <c r="H22"/>
  <c r="E18"/>
  <c r="E24" s="1"/>
  <c r="C19" i="54"/>
  <c r="M207" i="22"/>
  <c r="M205"/>
  <c r="M203"/>
  <c r="M175"/>
  <c r="M174"/>
  <c r="M173"/>
  <c r="M171"/>
  <c r="M143"/>
  <c r="M142"/>
  <c r="M141"/>
  <c r="M139"/>
  <c r="M111"/>
  <c r="M109"/>
  <c r="M107"/>
  <c r="M77"/>
  <c r="J213"/>
  <c r="M213" s="1"/>
  <c r="M208"/>
  <c r="M206"/>
  <c r="M204"/>
  <c r="M181"/>
  <c r="M176"/>
  <c r="J177"/>
  <c r="J149"/>
  <c r="M149" s="1"/>
  <c r="M144"/>
  <c r="M140"/>
  <c r="J117"/>
  <c r="M117" s="1"/>
  <c r="M112"/>
  <c r="J110"/>
  <c r="M110" s="1"/>
  <c r="M108"/>
  <c r="J85"/>
  <c r="M85" s="1"/>
  <c r="M80"/>
  <c r="M79"/>
  <c r="M78"/>
  <c r="M76"/>
  <c r="J54"/>
  <c r="M54" s="1"/>
  <c r="M49"/>
  <c r="J47"/>
  <c r="M47" s="1"/>
  <c r="M45"/>
  <c r="M23"/>
  <c r="J22"/>
  <c r="M22" s="1"/>
  <c r="M18"/>
  <c r="M16"/>
  <c r="M14"/>
  <c r="E208"/>
  <c r="E209"/>
  <c r="E215"/>
  <c r="E176"/>
  <c r="E177" s="1"/>
  <c r="E184" s="1"/>
  <c r="E18" i="21" s="1"/>
  <c r="E183" i="22"/>
  <c r="E144"/>
  <c r="E145"/>
  <c r="E152" s="1"/>
  <c r="E17" i="21" s="1"/>
  <c r="E151" i="22"/>
  <c r="E112"/>
  <c r="E113" s="1"/>
  <c r="E120" s="1"/>
  <c r="E16" i="21" s="1"/>
  <c r="E119" i="22"/>
  <c r="E80"/>
  <c r="E81"/>
  <c r="E88" s="1"/>
  <c r="E15" i="21" s="1"/>
  <c r="E87" i="22"/>
  <c r="E49"/>
  <c r="E50" s="1"/>
  <c r="E56"/>
  <c r="E25"/>
  <c r="E19"/>
  <c r="E26" s="1"/>
  <c r="E13" i="21" s="1"/>
  <c r="E18" i="22"/>
  <c r="C176"/>
  <c r="C144"/>
  <c r="C112"/>
  <c r="C80"/>
  <c r="C49"/>
  <c r="C18"/>
  <c r="B82" i="91"/>
  <c r="P219"/>
  <c r="O219"/>
  <c r="N219"/>
  <c r="M219"/>
  <c r="L219"/>
  <c r="K219"/>
  <c r="J219"/>
  <c r="I219"/>
  <c r="H219"/>
  <c r="G219"/>
  <c r="F219"/>
  <c r="E219"/>
  <c r="D219"/>
  <c r="C219"/>
  <c r="B219"/>
  <c r="P213"/>
  <c r="P220" s="1"/>
  <c r="P18" i="90" s="1"/>
  <c r="O213" i="91"/>
  <c r="N213"/>
  <c r="M213"/>
  <c r="L213"/>
  <c r="L220" s="1"/>
  <c r="L18" i="90" s="1"/>
  <c r="K213" i="91"/>
  <c r="J213"/>
  <c r="I213"/>
  <c r="H213"/>
  <c r="H220" s="1"/>
  <c r="H18" i="90" s="1"/>
  <c r="G213" i="91"/>
  <c r="F213"/>
  <c r="E213"/>
  <c r="D213"/>
  <c r="D220" s="1"/>
  <c r="D18" i="90" s="1"/>
  <c r="C213" i="91"/>
  <c r="B213"/>
  <c r="P186"/>
  <c r="O186"/>
  <c r="N186"/>
  <c r="M186"/>
  <c r="L186"/>
  <c r="K186"/>
  <c r="J186"/>
  <c r="I186"/>
  <c r="H186"/>
  <c r="G186"/>
  <c r="F186"/>
  <c r="E186"/>
  <c r="D186"/>
  <c r="C186"/>
  <c r="B186"/>
  <c r="P180"/>
  <c r="P187" s="1"/>
  <c r="P17" i="90" s="1"/>
  <c r="O180" i="91"/>
  <c r="N180"/>
  <c r="M180"/>
  <c r="L180"/>
  <c r="L187" s="1"/>
  <c r="L17" i="90" s="1"/>
  <c r="K180" i="91"/>
  <c r="J180"/>
  <c r="I180"/>
  <c r="H180"/>
  <c r="H187" s="1"/>
  <c r="H17" i="90" s="1"/>
  <c r="G180" i="91"/>
  <c r="F180"/>
  <c r="E180"/>
  <c r="E187" s="1"/>
  <c r="E17" i="90" s="1"/>
  <c r="D180" i="91"/>
  <c r="D187" s="1"/>
  <c r="D17" i="90" s="1"/>
  <c r="C180" i="91"/>
  <c r="C187" s="1"/>
  <c r="C17" i="90" s="1"/>
  <c r="B180" i="91"/>
  <c r="P153"/>
  <c r="O153"/>
  <c r="N153"/>
  <c r="M153"/>
  <c r="L153"/>
  <c r="K153"/>
  <c r="J153"/>
  <c r="I153"/>
  <c r="H153"/>
  <c r="G153"/>
  <c r="F153"/>
  <c r="E153"/>
  <c r="D153"/>
  <c r="C153"/>
  <c r="B153"/>
  <c r="P147"/>
  <c r="P154" s="1"/>
  <c r="P16" i="90" s="1"/>
  <c r="O147" i="91"/>
  <c r="O154" s="1"/>
  <c r="O16" i="90" s="1"/>
  <c r="N147" i="91"/>
  <c r="M147"/>
  <c r="M154" s="1"/>
  <c r="M16" i="90" s="1"/>
  <c r="L147" i="91"/>
  <c r="L154" s="1"/>
  <c r="L16" i="90" s="1"/>
  <c r="K147" i="91"/>
  <c r="K154" s="1"/>
  <c r="K16" i="90" s="1"/>
  <c r="J147" i="91"/>
  <c r="I147"/>
  <c r="I154" s="1"/>
  <c r="I16" i="90" s="1"/>
  <c r="H147" i="91"/>
  <c r="H154" s="1"/>
  <c r="H16" i="90" s="1"/>
  <c r="G147" i="91"/>
  <c r="G154" s="1"/>
  <c r="G16" i="90" s="1"/>
  <c r="F147" i="91"/>
  <c r="E147"/>
  <c r="E154" s="1"/>
  <c r="E16" i="90" s="1"/>
  <c r="D147" i="91"/>
  <c r="D154" s="1"/>
  <c r="D16" i="90" s="1"/>
  <c r="C147" i="91"/>
  <c r="C154" s="1"/>
  <c r="C16" i="90" s="1"/>
  <c r="B147" i="91"/>
  <c r="P121"/>
  <c r="O121"/>
  <c r="N121"/>
  <c r="M121"/>
  <c r="L121"/>
  <c r="K121"/>
  <c r="J121"/>
  <c r="I121"/>
  <c r="H121"/>
  <c r="G121"/>
  <c r="F121"/>
  <c r="E121"/>
  <c r="D121"/>
  <c r="C121"/>
  <c r="B121"/>
  <c r="P115"/>
  <c r="P122" s="1"/>
  <c r="P15" i="90" s="1"/>
  <c r="O115" i="91"/>
  <c r="O122" s="1"/>
  <c r="O15" i="90" s="1"/>
  <c r="N115" i="91"/>
  <c r="N122" s="1"/>
  <c r="N15" i="90" s="1"/>
  <c r="M115" i="91"/>
  <c r="L115"/>
  <c r="L122" s="1"/>
  <c r="L15" i="90" s="1"/>
  <c r="K115" i="91"/>
  <c r="K122" s="1"/>
  <c r="K15" i="90" s="1"/>
  <c r="J115" i="91"/>
  <c r="J122" s="1"/>
  <c r="J15" i="90" s="1"/>
  <c r="I115" i="91"/>
  <c r="H115"/>
  <c r="H122" s="1"/>
  <c r="H15" i="90" s="1"/>
  <c r="G115" i="91"/>
  <c r="G122" s="1"/>
  <c r="G15" i="90" s="1"/>
  <c r="F115" i="91"/>
  <c r="F122" s="1"/>
  <c r="F15" i="90" s="1"/>
  <c r="E115" i="91"/>
  <c r="D115"/>
  <c r="D122" s="1"/>
  <c r="D15" i="90" s="1"/>
  <c r="C115" i="91"/>
  <c r="C122" s="1"/>
  <c r="C15" i="90" s="1"/>
  <c r="B115" i="91"/>
  <c r="B122" s="1"/>
  <c r="B15" i="90" s="1"/>
  <c r="P89" i="91"/>
  <c r="O89"/>
  <c r="N89"/>
  <c r="M89"/>
  <c r="L89"/>
  <c r="K89"/>
  <c r="J89"/>
  <c r="I89"/>
  <c r="H89"/>
  <c r="G89"/>
  <c r="F89"/>
  <c r="E89"/>
  <c r="D89"/>
  <c r="C89"/>
  <c r="B89"/>
  <c r="P83"/>
  <c r="P90" s="1"/>
  <c r="P14" i="90" s="1"/>
  <c r="O83" i="91"/>
  <c r="O90" s="1"/>
  <c r="O14" i="90" s="1"/>
  <c r="N83" i="91"/>
  <c r="M83"/>
  <c r="M90" s="1"/>
  <c r="M14" i="90" s="1"/>
  <c r="L83" i="91"/>
  <c r="L90" s="1"/>
  <c r="L14" i="90" s="1"/>
  <c r="K83" i="91"/>
  <c r="K90" s="1"/>
  <c r="K14" i="90" s="1"/>
  <c r="J83" i="91"/>
  <c r="I83"/>
  <c r="I90" s="1"/>
  <c r="I14" i="90" s="1"/>
  <c r="H83" i="91"/>
  <c r="H90" s="1"/>
  <c r="H14" i="90" s="1"/>
  <c r="G83" i="91"/>
  <c r="G90" s="1"/>
  <c r="G14" i="90" s="1"/>
  <c r="F83" i="91"/>
  <c r="E83"/>
  <c r="E90" s="1"/>
  <c r="E14" i="90" s="1"/>
  <c r="D83" i="91"/>
  <c r="D90" s="1"/>
  <c r="D14" i="90" s="1"/>
  <c r="C83" i="91"/>
  <c r="B83"/>
  <c r="P56"/>
  <c r="O56"/>
  <c r="N56"/>
  <c r="M56"/>
  <c r="L56"/>
  <c r="K56"/>
  <c r="J56"/>
  <c r="I56"/>
  <c r="H56"/>
  <c r="G56"/>
  <c r="F56"/>
  <c r="E56"/>
  <c r="D56"/>
  <c r="C56"/>
  <c r="B56"/>
  <c r="P50"/>
  <c r="P57" s="1"/>
  <c r="P13" i="90" s="1"/>
  <c r="O50" i="91"/>
  <c r="N50"/>
  <c r="N57" s="1"/>
  <c r="N13" i="90" s="1"/>
  <c r="M50" i="91"/>
  <c r="M57" s="1"/>
  <c r="M13" i="90" s="1"/>
  <c r="L50" i="91"/>
  <c r="L57" s="1"/>
  <c r="L13" i="90" s="1"/>
  <c r="K50" i="91"/>
  <c r="J50"/>
  <c r="J57" s="1"/>
  <c r="J13" i="90" s="1"/>
  <c r="I50" i="91"/>
  <c r="I57" s="1"/>
  <c r="I13" i="90" s="1"/>
  <c r="H50" i="91"/>
  <c r="H57" s="1"/>
  <c r="H13" i="90" s="1"/>
  <c r="G50" i="91"/>
  <c r="F50"/>
  <c r="F57" s="1"/>
  <c r="F13" i="90" s="1"/>
  <c r="E50" i="91"/>
  <c r="E57" s="1"/>
  <c r="E13" i="90" s="1"/>
  <c r="D50" i="91"/>
  <c r="D57" s="1"/>
  <c r="D13" i="90" s="1"/>
  <c r="C50" i="91"/>
  <c r="B50"/>
  <c r="P155" i="87"/>
  <c r="O155"/>
  <c r="N155"/>
  <c r="M155"/>
  <c r="L155"/>
  <c r="K155"/>
  <c r="J155"/>
  <c r="I155"/>
  <c r="H155"/>
  <c r="G155"/>
  <c r="F155"/>
  <c r="E155"/>
  <c r="D155"/>
  <c r="C155"/>
  <c r="B155"/>
  <c r="P149"/>
  <c r="P156" s="1"/>
  <c r="P17" i="86" s="1"/>
  <c r="O149" i="87"/>
  <c r="O156" s="1"/>
  <c r="O17" i="86" s="1"/>
  <c r="N149" i="87"/>
  <c r="M149"/>
  <c r="M156" s="1"/>
  <c r="M17" i="86" s="1"/>
  <c r="L149" i="87"/>
  <c r="L156" s="1"/>
  <c r="L17" i="86" s="1"/>
  <c r="K149" i="87"/>
  <c r="K156" s="1"/>
  <c r="K17" i="86" s="1"/>
  <c r="J149" i="87"/>
  <c r="I149"/>
  <c r="I156" s="1"/>
  <c r="I17" i="86" s="1"/>
  <c r="H149" i="87"/>
  <c r="H156" s="1"/>
  <c r="H17" i="86" s="1"/>
  <c r="G149" i="87"/>
  <c r="G156" s="1"/>
  <c r="G17" i="86" s="1"/>
  <c r="F149" i="87"/>
  <c r="E149"/>
  <c r="E156" s="1"/>
  <c r="E17" i="86" s="1"/>
  <c r="D149" i="87"/>
  <c r="D156" s="1"/>
  <c r="D17" i="86" s="1"/>
  <c r="C149" i="87"/>
  <c r="C156" s="1"/>
  <c r="C17" i="86" s="1"/>
  <c r="B149" i="87"/>
  <c r="P122"/>
  <c r="O122"/>
  <c r="N122"/>
  <c r="N123" s="1"/>
  <c r="N16" i="86" s="1"/>
  <c r="M122" i="87"/>
  <c r="L122"/>
  <c r="K122"/>
  <c r="J122"/>
  <c r="J123" s="1"/>
  <c r="J16" i="86" s="1"/>
  <c r="I122" i="87"/>
  <c r="H122"/>
  <c r="G122"/>
  <c r="F122"/>
  <c r="F123" s="1"/>
  <c r="F16" i="86" s="1"/>
  <c r="E122" i="87"/>
  <c r="D122"/>
  <c r="C122"/>
  <c r="B122"/>
  <c r="B123" s="1"/>
  <c r="B16" i="86" s="1"/>
  <c r="P116" i="87"/>
  <c r="O116"/>
  <c r="O123" s="1"/>
  <c r="O16" i="86" s="1"/>
  <c r="N116" i="87"/>
  <c r="M116"/>
  <c r="M123" s="1"/>
  <c r="M16" i="86" s="1"/>
  <c r="L116" i="87"/>
  <c r="K116"/>
  <c r="K123" s="1"/>
  <c r="K16" i="86" s="1"/>
  <c r="J116" i="87"/>
  <c r="I116"/>
  <c r="I123" s="1"/>
  <c r="I16" i="86" s="1"/>
  <c r="H116" i="87"/>
  <c r="G116"/>
  <c r="G123" s="1"/>
  <c r="G16" i="86" s="1"/>
  <c r="F116" i="87"/>
  <c r="E116"/>
  <c r="E123" s="1"/>
  <c r="E16" i="86" s="1"/>
  <c r="D116" i="87"/>
  <c r="C116"/>
  <c r="C123" s="1"/>
  <c r="C16" i="86" s="1"/>
  <c r="B116" i="87"/>
  <c r="P90"/>
  <c r="O90"/>
  <c r="N90"/>
  <c r="N91" s="1"/>
  <c r="N15" i="86" s="1"/>
  <c r="M90" i="87"/>
  <c r="L90"/>
  <c r="K90"/>
  <c r="J90"/>
  <c r="J91" s="1"/>
  <c r="J15" i="86" s="1"/>
  <c r="I90" i="87"/>
  <c r="H90"/>
  <c r="G90"/>
  <c r="F90"/>
  <c r="F91" s="1"/>
  <c r="F15" i="86" s="1"/>
  <c r="E90" i="87"/>
  <c r="D90"/>
  <c r="C90"/>
  <c r="B90"/>
  <c r="B91" s="1"/>
  <c r="B15" i="86" s="1"/>
  <c r="P84" i="87"/>
  <c r="O84"/>
  <c r="O91" s="1"/>
  <c r="O15" i="86" s="1"/>
  <c r="N84" i="87"/>
  <c r="M84"/>
  <c r="M91" s="1"/>
  <c r="M15" i="86" s="1"/>
  <c r="L84" i="87"/>
  <c r="K84"/>
  <c r="K91" s="1"/>
  <c r="K15" i="86" s="1"/>
  <c r="J84" i="87"/>
  <c r="I84"/>
  <c r="I91" s="1"/>
  <c r="I15" i="86" s="1"/>
  <c r="H84" i="87"/>
  <c r="G84"/>
  <c r="G91" s="1"/>
  <c r="G15" i="86" s="1"/>
  <c r="F84" i="87"/>
  <c r="E84"/>
  <c r="E91" s="1"/>
  <c r="E15" i="86" s="1"/>
  <c r="D84" i="87"/>
  <c r="C84"/>
  <c r="C91" s="1"/>
  <c r="C15" i="86" s="1"/>
  <c r="B84" i="87"/>
  <c r="P56"/>
  <c r="O56"/>
  <c r="N56"/>
  <c r="M56"/>
  <c r="L56"/>
  <c r="K56"/>
  <c r="J56"/>
  <c r="I56"/>
  <c r="H56"/>
  <c r="G56"/>
  <c r="F56"/>
  <c r="E56"/>
  <c r="D56"/>
  <c r="C56"/>
  <c r="B56"/>
  <c r="P50"/>
  <c r="O50"/>
  <c r="N50"/>
  <c r="M50"/>
  <c r="M57" s="1"/>
  <c r="M14" i="86" s="1"/>
  <c r="L50" i="87"/>
  <c r="K50"/>
  <c r="J50"/>
  <c r="I50"/>
  <c r="I57" s="1"/>
  <c r="I14" i="86" s="1"/>
  <c r="H50" i="87"/>
  <c r="G50"/>
  <c r="F50"/>
  <c r="E50"/>
  <c r="E57" s="1"/>
  <c r="E14" i="86" s="1"/>
  <c r="D50" i="87"/>
  <c r="C50"/>
  <c r="B50"/>
  <c r="P347" i="85"/>
  <c r="O347"/>
  <c r="N347"/>
  <c r="M347"/>
  <c r="L347"/>
  <c r="K347"/>
  <c r="J347"/>
  <c r="I347"/>
  <c r="H347"/>
  <c r="G347"/>
  <c r="F347"/>
  <c r="E347"/>
  <c r="D347"/>
  <c r="C347"/>
  <c r="B347"/>
  <c r="P341"/>
  <c r="P348" s="1"/>
  <c r="P23" i="84" s="1"/>
  <c r="O341" i="85"/>
  <c r="O348" s="1"/>
  <c r="O23" i="84" s="1"/>
  <c r="N341" i="85"/>
  <c r="M341"/>
  <c r="M348" s="1"/>
  <c r="M23" i="84" s="1"/>
  <c r="L341" i="85"/>
  <c r="L348" s="1"/>
  <c r="L23" i="84" s="1"/>
  <c r="K341" i="85"/>
  <c r="K348" s="1"/>
  <c r="K23" i="84" s="1"/>
  <c r="J341" i="85"/>
  <c r="I341"/>
  <c r="I348" s="1"/>
  <c r="I23" i="84" s="1"/>
  <c r="H341" i="85"/>
  <c r="H348" s="1"/>
  <c r="H23" i="84" s="1"/>
  <c r="G341" i="85"/>
  <c r="G348" s="1"/>
  <c r="G23" i="84" s="1"/>
  <c r="F341" i="85"/>
  <c r="E341"/>
  <c r="E348" s="1"/>
  <c r="E23" i="84" s="1"/>
  <c r="D341" i="85"/>
  <c r="D348" s="1"/>
  <c r="D23" i="84" s="1"/>
  <c r="C341" i="85"/>
  <c r="B341"/>
  <c r="P315"/>
  <c r="O315"/>
  <c r="N315"/>
  <c r="M315"/>
  <c r="L315"/>
  <c r="K315"/>
  <c r="J315"/>
  <c r="I315"/>
  <c r="H315"/>
  <c r="G315"/>
  <c r="F315"/>
  <c r="E315"/>
  <c r="D315"/>
  <c r="C315"/>
  <c r="B315"/>
  <c r="P309"/>
  <c r="P316" s="1"/>
  <c r="P22" i="84" s="1"/>
  <c r="O309" i="85"/>
  <c r="O316" s="1"/>
  <c r="O22" i="84" s="1"/>
  <c r="N309" i="85"/>
  <c r="M309"/>
  <c r="M316" s="1"/>
  <c r="M22" i="84" s="1"/>
  <c r="L309" i="85"/>
  <c r="L316" s="1"/>
  <c r="L22" i="84" s="1"/>
  <c r="K309" i="85"/>
  <c r="K316" s="1"/>
  <c r="K22" i="84" s="1"/>
  <c r="J309" i="85"/>
  <c r="I309"/>
  <c r="I316" s="1"/>
  <c r="I22" i="84" s="1"/>
  <c r="H309" i="85"/>
  <c r="H316" s="1"/>
  <c r="H22" i="84" s="1"/>
  <c r="G309" i="85"/>
  <c r="G316" s="1"/>
  <c r="G22" i="84" s="1"/>
  <c r="F309" i="85"/>
  <c r="E309"/>
  <c r="E316" s="1"/>
  <c r="E22" i="84" s="1"/>
  <c r="D309" i="85"/>
  <c r="D316" s="1"/>
  <c r="D22" i="84" s="1"/>
  <c r="C309" i="85"/>
  <c r="B309"/>
  <c r="P284"/>
  <c r="O284"/>
  <c r="N284"/>
  <c r="M284"/>
  <c r="L284"/>
  <c r="K284"/>
  <c r="J284"/>
  <c r="I284"/>
  <c r="H284"/>
  <c r="G284"/>
  <c r="F284"/>
  <c r="E284"/>
  <c r="D284"/>
  <c r="C284"/>
  <c r="B284"/>
  <c r="P278"/>
  <c r="P285" s="1"/>
  <c r="P21" i="84" s="1"/>
  <c r="O278" i="85"/>
  <c r="O285" s="1"/>
  <c r="O21" i="84" s="1"/>
  <c r="N278" i="85"/>
  <c r="M278"/>
  <c r="M285" s="1"/>
  <c r="M21" i="84" s="1"/>
  <c r="L278" i="85"/>
  <c r="L285" s="1"/>
  <c r="L21" i="84" s="1"/>
  <c r="K278" i="85"/>
  <c r="K285" s="1"/>
  <c r="K21" i="84" s="1"/>
  <c r="J278" i="85"/>
  <c r="I278"/>
  <c r="I285" s="1"/>
  <c r="I21" i="84" s="1"/>
  <c r="H278" i="85"/>
  <c r="H285" s="1"/>
  <c r="H21" i="84" s="1"/>
  <c r="G278" i="85"/>
  <c r="G285" s="1"/>
  <c r="G21" i="84" s="1"/>
  <c r="F278" i="85"/>
  <c r="E278"/>
  <c r="E285" s="1"/>
  <c r="E21" i="84" s="1"/>
  <c r="D278" i="85"/>
  <c r="D285" s="1"/>
  <c r="D21" i="84" s="1"/>
  <c r="C278" i="85"/>
  <c r="C285" s="1"/>
  <c r="C21" i="84" s="1"/>
  <c r="B278" i="85"/>
  <c r="P253"/>
  <c r="O253"/>
  <c r="N253"/>
  <c r="M253"/>
  <c r="L253"/>
  <c r="K253"/>
  <c r="J253"/>
  <c r="I253"/>
  <c r="H253"/>
  <c r="G253"/>
  <c r="F253"/>
  <c r="E253"/>
  <c r="D253"/>
  <c r="C253"/>
  <c r="B253"/>
  <c r="P247"/>
  <c r="P254" s="1"/>
  <c r="P20" i="84" s="1"/>
  <c r="O247" i="85"/>
  <c r="O254" s="1"/>
  <c r="O20" i="84" s="1"/>
  <c r="N247" i="85"/>
  <c r="M247"/>
  <c r="M254" s="1"/>
  <c r="M20" i="84" s="1"/>
  <c r="L247" i="85"/>
  <c r="L254" s="1"/>
  <c r="L20" i="84" s="1"/>
  <c r="K247" i="85"/>
  <c r="K254" s="1"/>
  <c r="K20" i="84" s="1"/>
  <c r="J247" i="85"/>
  <c r="I247"/>
  <c r="I254" s="1"/>
  <c r="I20" i="84" s="1"/>
  <c r="H247" i="85"/>
  <c r="H254" s="1"/>
  <c r="H20" i="84" s="1"/>
  <c r="G247" i="85"/>
  <c r="G254" s="1"/>
  <c r="G20" i="84" s="1"/>
  <c r="F247" i="85"/>
  <c r="E247"/>
  <c r="E254" s="1"/>
  <c r="E20" i="84" s="1"/>
  <c r="D247" i="85"/>
  <c r="D254" s="1"/>
  <c r="D20" i="84" s="1"/>
  <c r="C247" i="85"/>
  <c r="B247"/>
  <c r="P219"/>
  <c r="O219"/>
  <c r="N219"/>
  <c r="M219"/>
  <c r="L219"/>
  <c r="K219"/>
  <c r="J219"/>
  <c r="I219"/>
  <c r="H219"/>
  <c r="G219"/>
  <c r="F219"/>
  <c r="E219"/>
  <c r="D219"/>
  <c r="C219"/>
  <c r="B219"/>
  <c r="P213"/>
  <c r="P220" s="1"/>
  <c r="P19" i="84" s="1"/>
  <c r="O213" i="85"/>
  <c r="O220" s="1"/>
  <c r="O19" i="84" s="1"/>
  <c r="N213" i="85"/>
  <c r="N220" s="1"/>
  <c r="N19" i="84" s="1"/>
  <c r="M213" i="85"/>
  <c r="L213"/>
  <c r="L220" s="1"/>
  <c r="L19" i="84" s="1"/>
  <c r="K213" i="85"/>
  <c r="K220" s="1"/>
  <c r="K19" i="84" s="1"/>
  <c r="J213" i="85"/>
  <c r="J220" s="1"/>
  <c r="J19" i="84" s="1"/>
  <c r="I213" i="85"/>
  <c r="H213"/>
  <c r="H220" s="1"/>
  <c r="H19" i="84" s="1"/>
  <c r="G213" i="85"/>
  <c r="G220" s="1"/>
  <c r="G19" i="84" s="1"/>
  <c r="F213" i="85"/>
  <c r="F220" s="1"/>
  <c r="F19" i="84" s="1"/>
  <c r="E213" i="85"/>
  <c r="D213"/>
  <c r="D220" s="1"/>
  <c r="D19" i="84" s="1"/>
  <c r="C213" i="85"/>
  <c r="B213"/>
  <c r="B220" s="1"/>
  <c r="B19" i="84" s="1"/>
  <c r="P187" i="85"/>
  <c r="O187"/>
  <c r="N187"/>
  <c r="M187"/>
  <c r="L187"/>
  <c r="K187"/>
  <c r="J187"/>
  <c r="I187"/>
  <c r="H187"/>
  <c r="G187"/>
  <c r="F187"/>
  <c r="E187"/>
  <c r="D187"/>
  <c r="C187"/>
  <c r="B187"/>
  <c r="P181"/>
  <c r="P188" s="1"/>
  <c r="P18" i="84" s="1"/>
  <c r="O181" i="85"/>
  <c r="O188" s="1"/>
  <c r="O18" i="84" s="1"/>
  <c r="N181" i="85"/>
  <c r="M181"/>
  <c r="M188" s="1"/>
  <c r="M18" i="84" s="1"/>
  <c r="L181" i="85"/>
  <c r="L188" s="1"/>
  <c r="L18" i="84" s="1"/>
  <c r="K181" i="85"/>
  <c r="K188" s="1"/>
  <c r="K18" i="84" s="1"/>
  <c r="J181" i="85"/>
  <c r="I181"/>
  <c r="I188" s="1"/>
  <c r="I18" i="84" s="1"/>
  <c r="H181" i="85"/>
  <c r="H188" s="1"/>
  <c r="H18" i="84" s="1"/>
  <c r="G181" i="85"/>
  <c r="G188" s="1"/>
  <c r="G18" i="84" s="1"/>
  <c r="F181" i="85"/>
  <c r="E181"/>
  <c r="E188" s="1"/>
  <c r="E18" i="84" s="1"/>
  <c r="D181" i="85"/>
  <c r="D188" s="1"/>
  <c r="D18" i="84" s="1"/>
  <c r="C181" i="85"/>
  <c r="C188" s="1"/>
  <c r="C18" i="84" s="1"/>
  <c r="B181" i="85"/>
  <c r="P155"/>
  <c r="O155"/>
  <c r="N155"/>
  <c r="M155"/>
  <c r="L155"/>
  <c r="K155"/>
  <c r="J155"/>
  <c r="I155"/>
  <c r="H155"/>
  <c r="G155"/>
  <c r="F155"/>
  <c r="E155"/>
  <c r="D155"/>
  <c r="C155"/>
  <c r="B155"/>
  <c r="P149"/>
  <c r="O149"/>
  <c r="O156" s="1"/>
  <c r="O17" i="84" s="1"/>
  <c r="N149" i="85"/>
  <c r="M149"/>
  <c r="M156" s="1"/>
  <c r="M17" i="84" s="1"/>
  <c r="L149" i="85"/>
  <c r="K149"/>
  <c r="K156" s="1"/>
  <c r="K17" i="84" s="1"/>
  <c r="J149" i="85"/>
  <c r="J156" s="1"/>
  <c r="J17" i="84" s="1"/>
  <c r="I149" i="85"/>
  <c r="I156" s="1"/>
  <c r="I17" i="84" s="1"/>
  <c r="H149" i="85"/>
  <c r="H156" s="1"/>
  <c r="H17" i="84" s="1"/>
  <c r="G149" i="85"/>
  <c r="G156" s="1"/>
  <c r="G17" i="84" s="1"/>
  <c r="F149" i="85"/>
  <c r="F156" s="1"/>
  <c r="F17" i="84" s="1"/>
  <c r="E149" i="85"/>
  <c r="E156" s="1"/>
  <c r="E17" i="84" s="1"/>
  <c r="D149" i="85"/>
  <c r="D156" s="1"/>
  <c r="D17" i="84" s="1"/>
  <c r="C149" i="85"/>
  <c r="C156" s="1"/>
  <c r="C17" i="84" s="1"/>
  <c r="B149" i="85"/>
  <c r="B156" s="1"/>
  <c r="B17" i="84" s="1"/>
  <c r="P123" i="85"/>
  <c r="O123"/>
  <c r="N123"/>
  <c r="M123"/>
  <c r="L123"/>
  <c r="K123"/>
  <c r="J123"/>
  <c r="I123"/>
  <c r="H123"/>
  <c r="G123"/>
  <c r="F123"/>
  <c r="E123"/>
  <c r="D123"/>
  <c r="C123"/>
  <c r="B123"/>
  <c r="P117"/>
  <c r="P124" s="1"/>
  <c r="P16" i="84" s="1"/>
  <c r="O117" i="85"/>
  <c r="O124" s="1"/>
  <c r="O16" i="84" s="1"/>
  <c r="N117" i="85"/>
  <c r="M117"/>
  <c r="M124" s="1"/>
  <c r="M16" i="84" s="1"/>
  <c r="L117" i="85"/>
  <c r="L124" s="1"/>
  <c r="L16" i="84" s="1"/>
  <c r="K117" i="85"/>
  <c r="K124" s="1"/>
  <c r="K16" i="84" s="1"/>
  <c r="J117" i="85"/>
  <c r="I117"/>
  <c r="I124" s="1"/>
  <c r="I16" i="84" s="1"/>
  <c r="H117" i="85"/>
  <c r="H124" s="1"/>
  <c r="H16" i="84" s="1"/>
  <c r="G117" i="85"/>
  <c r="G124" s="1"/>
  <c r="G16" i="84" s="1"/>
  <c r="F117" i="85"/>
  <c r="E117"/>
  <c r="E124" s="1"/>
  <c r="E16" i="84" s="1"/>
  <c r="D117" i="85"/>
  <c r="D124" s="1"/>
  <c r="D16" i="84" s="1"/>
  <c r="C117" i="85"/>
  <c r="C124" s="1"/>
  <c r="C16" i="84" s="1"/>
  <c r="B117" i="85"/>
  <c r="P89"/>
  <c r="O89"/>
  <c r="N89"/>
  <c r="M89"/>
  <c r="L89"/>
  <c r="K89"/>
  <c r="J89"/>
  <c r="I89"/>
  <c r="H89"/>
  <c r="G89"/>
  <c r="F89"/>
  <c r="E89"/>
  <c r="D89"/>
  <c r="C89"/>
  <c r="B89"/>
  <c r="P83"/>
  <c r="P90" s="1"/>
  <c r="P15" i="84" s="1"/>
  <c r="O83" i="85"/>
  <c r="O90" s="1"/>
  <c r="O15" i="84" s="1"/>
  <c r="N83" i="85"/>
  <c r="M83"/>
  <c r="M90" s="1"/>
  <c r="M15" i="84" s="1"/>
  <c r="L83" i="85"/>
  <c r="L90" s="1"/>
  <c r="L15" i="84" s="1"/>
  <c r="K83" i="85"/>
  <c r="K90" s="1"/>
  <c r="K15" i="84" s="1"/>
  <c r="J83" i="85"/>
  <c r="I83"/>
  <c r="I90" s="1"/>
  <c r="I15" i="84" s="1"/>
  <c r="H83" i="85"/>
  <c r="H90" s="1"/>
  <c r="H15" i="84" s="1"/>
  <c r="G83" i="85"/>
  <c r="G90" s="1"/>
  <c r="G15" i="84" s="1"/>
  <c r="F83" i="85"/>
  <c r="E83"/>
  <c r="E90" s="1"/>
  <c r="E15" i="84" s="1"/>
  <c r="D83" i="85"/>
  <c r="D90" s="1"/>
  <c r="D15" i="84" s="1"/>
  <c r="C83" i="85"/>
  <c r="C90" s="1"/>
  <c r="C15" i="84" s="1"/>
  <c r="B83" i="85"/>
  <c r="P57"/>
  <c r="O57"/>
  <c r="O58" s="1"/>
  <c r="O14" i="84" s="1"/>
  <c r="N57" i="85"/>
  <c r="M57"/>
  <c r="L57"/>
  <c r="K57"/>
  <c r="K58" s="1"/>
  <c r="K14" i="84" s="1"/>
  <c r="J57" i="85"/>
  <c r="I57"/>
  <c r="H57"/>
  <c r="G57"/>
  <c r="G58" s="1"/>
  <c r="G14" i="84" s="1"/>
  <c r="F57" i="85"/>
  <c r="E57"/>
  <c r="D57"/>
  <c r="C57"/>
  <c r="C58" s="1"/>
  <c r="C14" i="84" s="1"/>
  <c r="B57" i="85"/>
  <c r="P51"/>
  <c r="P58" s="1"/>
  <c r="P14" i="84" s="1"/>
  <c r="O51" i="85"/>
  <c r="N51"/>
  <c r="N58" s="1"/>
  <c r="N14" i="84" s="1"/>
  <c r="M51" i="85"/>
  <c r="L51"/>
  <c r="L58" s="1"/>
  <c r="L14" i="84" s="1"/>
  <c r="K51" i="85"/>
  <c r="J51"/>
  <c r="J58" s="1"/>
  <c r="J14" i="84" s="1"/>
  <c r="I51" i="85"/>
  <c r="H51"/>
  <c r="H58" s="1"/>
  <c r="H14" i="84" s="1"/>
  <c r="G51" i="85"/>
  <c r="F51"/>
  <c r="F58" s="1"/>
  <c r="F14" i="84" s="1"/>
  <c r="E51" i="85"/>
  <c r="D51"/>
  <c r="D58" s="1"/>
  <c r="D14" i="84" s="1"/>
  <c r="C51" i="85"/>
  <c r="B51"/>
  <c r="P215" i="22"/>
  <c r="O215"/>
  <c r="N215"/>
  <c r="M215"/>
  <c r="L215"/>
  <c r="K215"/>
  <c r="J215"/>
  <c r="I215"/>
  <c r="H215"/>
  <c r="G215"/>
  <c r="F215"/>
  <c r="D215"/>
  <c r="C215"/>
  <c r="B215"/>
  <c r="P209"/>
  <c r="P216" s="1"/>
  <c r="P19" i="21" s="1"/>
  <c r="O209" i="22"/>
  <c r="O216" s="1"/>
  <c r="O19" i="21" s="1"/>
  <c r="N209" i="22"/>
  <c r="M209"/>
  <c r="L209"/>
  <c r="L216" s="1"/>
  <c r="L19" i="21" s="1"/>
  <c r="K209" i="22"/>
  <c r="J209"/>
  <c r="I209"/>
  <c r="I216" s="1"/>
  <c r="I19" i="21" s="1"/>
  <c r="H209" i="22"/>
  <c r="H216" s="1"/>
  <c r="H19" i="21" s="1"/>
  <c r="G209" i="22"/>
  <c r="F209"/>
  <c r="D209"/>
  <c r="D216" s="1"/>
  <c r="D19" i="21" s="1"/>
  <c r="C209" i="22"/>
  <c r="B209"/>
  <c r="P183"/>
  <c r="O183"/>
  <c r="N183"/>
  <c r="M183"/>
  <c r="L183"/>
  <c r="K183"/>
  <c r="J183"/>
  <c r="I183"/>
  <c r="H183"/>
  <c r="G183"/>
  <c r="F183"/>
  <c r="D183"/>
  <c r="C183"/>
  <c r="B183"/>
  <c r="B184" s="1"/>
  <c r="B18" i="21" s="1"/>
  <c r="P177" i="22"/>
  <c r="P184" s="1"/>
  <c r="P18" i="21" s="1"/>
  <c r="O177" i="22"/>
  <c r="O184" s="1"/>
  <c r="O18" i="21" s="1"/>
  <c r="N177" i="22"/>
  <c r="L177"/>
  <c r="L184" s="1"/>
  <c r="L18" i="21" s="1"/>
  <c r="K177" i="22"/>
  <c r="I177"/>
  <c r="H177"/>
  <c r="H184" s="1"/>
  <c r="H18" i="21" s="1"/>
  <c r="G177" i="22"/>
  <c r="F177"/>
  <c r="D177"/>
  <c r="C177"/>
  <c r="B177"/>
  <c r="P151"/>
  <c r="O151"/>
  <c r="N151"/>
  <c r="M151"/>
  <c r="L151"/>
  <c r="K151"/>
  <c r="J151"/>
  <c r="I151"/>
  <c r="H151"/>
  <c r="G151"/>
  <c r="F151"/>
  <c r="D151"/>
  <c r="C151"/>
  <c r="B151"/>
  <c r="P145"/>
  <c r="P152" s="1"/>
  <c r="P17" i="21" s="1"/>
  <c r="O145" i="22"/>
  <c r="O152" s="1"/>
  <c r="O17" i="21" s="1"/>
  <c r="N145" i="22"/>
  <c r="M145"/>
  <c r="L145"/>
  <c r="L152" s="1"/>
  <c r="L17" i="21" s="1"/>
  <c r="K145" i="22"/>
  <c r="K152" s="1"/>
  <c r="K17" i="21" s="1"/>
  <c r="J145" i="22"/>
  <c r="I145"/>
  <c r="I152" s="1"/>
  <c r="I17" i="21" s="1"/>
  <c r="H145" i="22"/>
  <c r="H152" s="1"/>
  <c r="H17" i="21" s="1"/>
  <c r="G145" i="22"/>
  <c r="G152" s="1"/>
  <c r="G17" i="21" s="1"/>
  <c r="F145" i="22"/>
  <c r="D145"/>
  <c r="D152" s="1"/>
  <c r="D17" i="21" s="1"/>
  <c r="C145" i="22"/>
  <c r="B145"/>
  <c r="P119"/>
  <c r="O119"/>
  <c r="N119"/>
  <c r="M119"/>
  <c r="L119"/>
  <c r="K119"/>
  <c r="J119"/>
  <c r="I119"/>
  <c r="H119"/>
  <c r="G119"/>
  <c r="F119"/>
  <c r="D119"/>
  <c r="C119"/>
  <c r="B119"/>
  <c r="P113"/>
  <c r="P120" s="1"/>
  <c r="P16" i="21" s="1"/>
  <c r="O113" i="22"/>
  <c r="O120" s="1"/>
  <c r="O16" i="21" s="1"/>
  <c r="N113" i="22"/>
  <c r="M113"/>
  <c r="L113"/>
  <c r="L120" s="1"/>
  <c r="L16" i="21" s="1"/>
  <c r="K113" i="22"/>
  <c r="K120" s="1"/>
  <c r="K16" i="21" s="1"/>
  <c r="J113" i="22"/>
  <c r="I113"/>
  <c r="H113"/>
  <c r="H120" s="1"/>
  <c r="H16" i="21" s="1"/>
  <c r="G113" i="22"/>
  <c r="G120" s="1"/>
  <c r="G16" i="21" s="1"/>
  <c r="F113" i="22"/>
  <c r="D113"/>
  <c r="C113"/>
  <c r="B113"/>
  <c r="P87"/>
  <c r="O87"/>
  <c r="N87"/>
  <c r="M87"/>
  <c r="L87"/>
  <c r="K87"/>
  <c r="J87"/>
  <c r="I87"/>
  <c r="H87"/>
  <c r="G87"/>
  <c r="F87"/>
  <c r="D87"/>
  <c r="C87"/>
  <c r="B87"/>
  <c r="P81"/>
  <c r="P88" s="1"/>
  <c r="P15" i="21" s="1"/>
  <c r="O81" i="22"/>
  <c r="O88" s="1"/>
  <c r="O15" i="21" s="1"/>
  <c r="N81" i="22"/>
  <c r="M81"/>
  <c r="L81"/>
  <c r="L88" s="1"/>
  <c r="L15" i="21" s="1"/>
  <c r="K81" i="22"/>
  <c r="J81"/>
  <c r="I81"/>
  <c r="I88" s="1"/>
  <c r="I15" i="21" s="1"/>
  <c r="H81" i="22"/>
  <c r="H88" s="1"/>
  <c r="H15" i="21" s="1"/>
  <c r="G81" i="22"/>
  <c r="F81"/>
  <c r="F88" s="1"/>
  <c r="F15" i="21" s="1"/>
  <c r="D81" i="22"/>
  <c r="D88" s="1"/>
  <c r="D15" i="21" s="1"/>
  <c r="C81" i="22"/>
  <c r="C88" s="1"/>
  <c r="C15" i="21" s="1"/>
  <c r="B81" i="22"/>
  <c r="B88" s="1"/>
  <c r="B15" i="21" s="1"/>
  <c r="P56" i="22"/>
  <c r="O56"/>
  <c r="N56"/>
  <c r="M56"/>
  <c r="L56"/>
  <c r="K56"/>
  <c r="J56"/>
  <c r="I56"/>
  <c r="H56"/>
  <c r="G56"/>
  <c r="F56"/>
  <c r="D56"/>
  <c r="C56"/>
  <c r="B56"/>
  <c r="P50"/>
  <c r="P57" s="1"/>
  <c r="P14" i="21" s="1"/>
  <c r="O50" i="22"/>
  <c r="N50"/>
  <c r="N57" s="1"/>
  <c r="N14" i="21" s="1"/>
  <c r="M50" i="22"/>
  <c r="L50"/>
  <c r="L57" s="1"/>
  <c r="L14" i="21" s="1"/>
  <c r="K50" i="22"/>
  <c r="J50"/>
  <c r="I50"/>
  <c r="H50"/>
  <c r="G50"/>
  <c r="F50"/>
  <c r="F57" s="1"/>
  <c r="F14" i="21" s="1"/>
  <c r="D50" i="22"/>
  <c r="C50"/>
  <c r="B50"/>
  <c r="B57" s="1"/>
  <c r="B14" i="21" s="1"/>
  <c r="P56" i="18"/>
  <c r="O56"/>
  <c r="N56"/>
  <c r="M56"/>
  <c r="L56"/>
  <c r="K56"/>
  <c r="J56"/>
  <c r="I56"/>
  <c r="H56"/>
  <c r="G56"/>
  <c r="F56"/>
  <c r="E56"/>
  <c r="D56"/>
  <c r="C56"/>
  <c r="B56"/>
  <c r="P50"/>
  <c r="P57" s="1"/>
  <c r="P13" i="13" s="1"/>
  <c r="O50" i="18"/>
  <c r="O57" s="1"/>
  <c r="O13" i="13" s="1"/>
  <c r="N50" i="18"/>
  <c r="N57" s="1"/>
  <c r="N13" i="13" s="1"/>
  <c r="M50" i="18"/>
  <c r="L50"/>
  <c r="L57" s="1"/>
  <c r="L13" i="13" s="1"/>
  <c r="K50" i="18"/>
  <c r="K57" s="1"/>
  <c r="K13" i="13" s="1"/>
  <c r="J50" i="18"/>
  <c r="J57" s="1"/>
  <c r="J13" i="13" s="1"/>
  <c r="I50" i="18"/>
  <c r="H50"/>
  <c r="H57" s="1"/>
  <c r="H13" i="13" s="1"/>
  <c r="G50" i="18"/>
  <c r="G57" s="1"/>
  <c r="G13" i="13" s="1"/>
  <c r="F50" i="18"/>
  <c r="F57" s="1"/>
  <c r="F13" i="13" s="1"/>
  <c r="E50" i="18"/>
  <c r="D50"/>
  <c r="D57" s="1"/>
  <c r="D13" i="13" s="1"/>
  <c r="C50" i="18"/>
  <c r="C57" s="1"/>
  <c r="C13" i="13" s="1"/>
  <c r="B50" i="18"/>
  <c r="B57" s="1"/>
  <c r="B13" i="13" s="1"/>
  <c r="P274" i="57"/>
  <c r="O274"/>
  <c r="N274"/>
  <c r="M274"/>
  <c r="L274"/>
  <c r="K274"/>
  <c r="J274"/>
  <c r="I274"/>
  <c r="H274"/>
  <c r="G274"/>
  <c r="F274"/>
  <c r="E274"/>
  <c r="D274"/>
  <c r="C274"/>
  <c r="B274"/>
  <c r="P268"/>
  <c r="P275" s="1"/>
  <c r="O268"/>
  <c r="O275" s="1"/>
  <c r="N268"/>
  <c r="N275" s="1"/>
  <c r="M268"/>
  <c r="M275" s="1"/>
  <c r="L268"/>
  <c r="L275" s="1"/>
  <c r="K268"/>
  <c r="K275" s="1"/>
  <c r="J268"/>
  <c r="J275" s="1"/>
  <c r="I268"/>
  <c r="I275" s="1"/>
  <c r="H268"/>
  <c r="H275" s="1"/>
  <c r="G268"/>
  <c r="G275" s="1"/>
  <c r="F268"/>
  <c r="F275" s="1"/>
  <c r="E268"/>
  <c r="E275" s="1"/>
  <c r="D268"/>
  <c r="D275" s="1"/>
  <c r="C268"/>
  <c r="C275" s="1"/>
  <c r="B268"/>
  <c r="B275" s="1"/>
  <c r="P243"/>
  <c r="O243"/>
  <c r="N243"/>
  <c r="M243"/>
  <c r="L243"/>
  <c r="K243"/>
  <c r="J243"/>
  <c r="I243"/>
  <c r="H243"/>
  <c r="G243"/>
  <c r="F243"/>
  <c r="E243"/>
  <c r="D243"/>
  <c r="C243"/>
  <c r="B243"/>
  <c r="P237"/>
  <c r="P244" s="1"/>
  <c r="O237"/>
  <c r="O244" s="1"/>
  <c r="N237"/>
  <c r="N244" s="1"/>
  <c r="M237"/>
  <c r="M244" s="1"/>
  <c r="L237"/>
  <c r="L244" s="1"/>
  <c r="K237"/>
  <c r="K244" s="1"/>
  <c r="J237"/>
  <c r="J244" s="1"/>
  <c r="I237"/>
  <c r="I244" s="1"/>
  <c r="H237"/>
  <c r="H244" s="1"/>
  <c r="G237"/>
  <c r="G244" s="1"/>
  <c r="F237"/>
  <c r="F244" s="1"/>
  <c r="E237"/>
  <c r="E244" s="1"/>
  <c r="D237"/>
  <c r="D244" s="1"/>
  <c r="C237"/>
  <c r="C244" s="1"/>
  <c r="B237"/>
  <c r="B244" s="1"/>
  <c r="P212"/>
  <c r="O212"/>
  <c r="N212"/>
  <c r="M212"/>
  <c r="L212"/>
  <c r="K212"/>
  <c r="J212"/>
  <c r="I212"/>
  <c r="H212"/>
  <c r="G212"/>
  <c r="F212"/>
  <c r="D212"/>
  <c r="C212"/>
  <c r="B212"/>
  <c r="P206"/>
  <c r="P213" s="1"/>
  <c r="O206"/>
  <c r="N206"/>
  <c r="N213" s="1"/>
  <c r="M206"/>
  <c r="M213" s="1"/>
  <c r="L206"/>
  <c r="L213" s="1"/>
  <c r="K206"/>
  <c r="J206"/>
  <c r="I206"/>
  <c r="H206"/>
  <c r="H213" s="1"/>
  <c r="G206"/>
  <c r="F206"/>
  <c r="D206"/>
  <c r="C206"/>
  <c r="B206"/>
  <c r="B213" s="1"/>
  <c r="P181"/>
  <c r="O181"/>
  <c r="N181"/>
  <c r="M181"/>
  <c r="L181"/>
  <c r="K181"/>
  <c r="J181"/>
  <c r="I181"/>
  <c r="H181"/>
  <c r="G181"/>
  <c r="F181"/>
  <c r="D181"/>
  <c r="C181"/>
  <c r="B181"/>
  <c r="P175"/>
  <c r="P182" s="1"/>
  <c r="O175"/>
  <c r="O182" s="1"/>
  <c r="N175"/>
  <c r="N182" s="1"/>
  <c r="M175"/>
  <c r="M182" s="1"/>
  <c r="L175"/>
  <c r="L182" s="1"/>
  <c r="K175"/>
  <c r="K182" s="1"/>
  <c r="J175"/>
  <c r="I175"/>
  <c r="H175"/>
  <c r="H182" s="1"/>
  <c r="G175"/>
  <c r="G182" s="1"/>
  <c r="F175"/>
  <c r="D175"/>
  <c r="C175"/>
  <c r="C182" s="1"/>
  <c r="B175"/>
  <c r="B182" s="1"/>
  <c r="P150"/>
  <c r="O150"/>
  <c r="N150"/>
  <c r="M150"/>
  <c r="L150"/>
  <c r="K150"/>
  <c r="J150"/>
  <c r="I150"/>
  <c r="H150"/>
  <c r="G150"/>
  <c r="F150"/>
  <c r="D150"/>
  <c r="C150"/>
  <c r="B150"/>
  <c r="P144"/>
  <c r="P151" s="1"/>
  <c r="O144"/>
  <c r="O151" s="1"/>
  <c r="N144"/>
  <c r="M144"/>
  <c r="M151" s="1"/>
  <c r="L144"/>
  <c r="L151" s="1"/>
  <c r="K144"/>
  <c r="K151" s="1"/>
  <c r="J144"/>
  <c r="I144"/>
  <c r="I151" s="1"/>
  <c r="H144"/>
  <c r="H151" s="1"/>
  <c r="G144"/>
  <c r="F144"/>
  <c r="D144"/>
  <c r="D151" s="1"/>
  <c r="C144"/>
  <c r="C151" s="1"/>
  <c r="B144"/>
  <c r="P119"/>
  <c r="O119"/>
  <c r="N119"/>
  <c r="M119"/>
  <c r="L119"/>
  <c r="K119"/>
  <c r="J119"/>
  <c r="I119"/>
  <c r="H119"/>
  <c r="G119"/>
  <c r="F119"/>
  <c r="D119"/>
  <c r="C119"/>
  <c r="B119"/>
  <c r="P113"/>
  <c r="P120" s="1"/>
  <c r="O113"/>
  <c r="O120" s="1"/>
  <c r="N113"/>
  <c r="M113"/>
  <c r="M120" s="1"/>
  <c r="L113"/>
  <c r="L120" s="1"/>
  <c r="K113"/>
  <c r="K120" s="1"/>
  <c r="J113"/>
  <c r="I113"/>
  <c r="H113"/>
  <c r="H120" s="1"/>
  <c r="G113"/>
  <c r="G120" s="1"/>
  <c r="F113"/>
  <c r="D113"/>
  <c r="C113"/>
  <c r="C120" s="1"/>
  <c r="B113"/>
  <c r="P87"/>
  <c r="O87"/>
  <c r="N87"/>
  <c r="M87"/>
  <c r="L87"/>
  <c r="K87"/>
  <c r="J87"/>
  <c r="I87"/>
  <c r="H87"/>
  <c r="G87"/>
  <c r="F87"/>
  <c r="D87"/>
  <c r="C87"/>
  <c r="B87"/>
  <c r="P81"/>
  <c r="P88" s="1"/>
  <c r="O81"/>
  <c r="O88" s="1"/>
  <c r="N81"/>
  <c r="M81"/>
  <c r="M88" s="1"/>
  <c r="L81"/>
  <c r="L88" s="1"/>
  <c r="K81"/>
  <c r="K88" s="1"/>
  <c r="J81"/>
  <c r="I81"/>
  <c r="H81"/>
  <c r="H88" s="1"/>
  <c r="G81"/>
  <c r="G88" s="1"/>
  <c r="F81"/>
  <c r="D81"/>
  <c r="C81"/>
  <c r="C88" s="1"/>
  <c r="B81"/>
  <c r="P56"/>
  <c r="O56"/>
  <c r="N56"/>
  <c r="M56"/>
  <c r="L56"/>
  <c r="K56"/>
  <c r="J56"/>
  <c r="I56"/>
  <c r="H56"/>
  <c r="G56"/>
  <c r="F56"/>
  <c r="D56"/>
  <c r="C56"/>
  <c r="B56"/>
  <c r="P50"/>
  <c r="P57" s="1"/>
  <c r="O50"/>
  <c r="N50"/>
  <c r="N57" s="1"/>
  <c r="M50"/>
  <c r="M57" s="1"/>
  <c r="L50"/>
  <c r="L57" s="1"/>
  <c r="K50"/>
  <c r="J50"/>
  <c r="I50"/>
  <c r="I57" s="1"/>
  <c r="H50"/>
  <c r="H57" s="1"/>
  <c r="G50"/>
  <c r="F50"/>
  <c r="D50"/>
  <c r="D57" s="1"/>
  <c r="C50"/>
  <c r="B50"/>
  <c r="B57" s="1"/>
  <c r="P24" i="95"/>
  <c r="O24"/>
  <c r="N24"/>
  <c r="M24"/>
  <c r="L24"/>
  <c r="K24"/>
  <c r="J24"/>
  <c r="I24"/>
  <c r="H24"/>
  <c r="G24"/>
  <c r="F24"/>
  <c r="E24"/>
  <c r="D24"/>
  <c r="C24"/>
  <c r="B24"/>
  <c r="P18"/>
  <c r="O18"/>
  <c r="N18"/>
  <c r="M18"/>
  <c r="L18"/>
  <c r="K18"/>
  <c r="J18"/>
  <c r="J25" s="1"/>
  <c r="I18"/>
  <c r="I25" s="1"/>
  <c r="H18"/>
  <c r="G18"/>
  <c r="F18"/>
  <c r="F25" s="1"/>
  <c r="E18"/>
  <c r="D18"/>
  <c r="C18"/>
  <c r="B18"/>
  <c r="B25" s="1"/>
  <c r="P24" i="93"/>
  <c r="O24"/>
  <c r="N24"/>
  <c r="M24"/>
  <c r="L24"/>
  <c r="K24"/>
  <c r="J24"/>
  <c r="I24"/>
  <c r="H24"/>
  <c r="G24"/>
  <c r="F24"/>
  <c r="E24"/>
  <c r="D24"/>
  <c r="C24"/>
  <c r="B24"/>
  <c r="P18"/>
  <c r="P25" s="1"/>
  <c r="P12" i="92" s="1"/>
  <c r="P13" s="1"/>
  <c r="O18" i="93"/>
  <c r="O25" s="1"/>
  <c r="O12" i="92" s="1"/>
  <c r="O13" s="1"/>
  <c r="N18" i="93"/>
  <c r="M18"/>
  <c r="L18"/>
  <c r="K18"/>
  <c r="J18"/>
  <c r="I18"/>
  <c r="H18"/>
  <c r="H25" s="1"/>
  <c r="H12" i="92" s="1"/>
  <c r="H13" s="1"/>
  <c r="G18" i="93"/>
  <c r="G25" s="1"/>
  <c r="G12" i="92" s="1"/>
  <c r="G13" s="1"/>
  <c r="F18" i="93"/>
  <c r="E18"/>
  <c r="D18"/>
  <c r="D25" s="1"/>
  <c r="D12" i="92" s="1"/>
  <c r="D13" s="1"/>
  <c r="C18" i="93"/>
  <c r="B18"/>
  <c r="P24" i="91"/>
  <c r="O24"/>
  <c r="N24"/>
  <c r="M24"/>
  <c r="L24"/>
  <c r="K24"/>
  <c r="J24"/>
  <c r="I24"/>
  <c r="H24"/>
  <c r="G24"/>
  <c r="F24"/>
  <c r="E24"/>
  <c r="D24"/>
  <c r="C24"/>
  <c r="B24"/>
  <c r="P18"/>
  <c r="O18"/>
  <c r="N18"/>
  <c r="M18"/>
  <c r="M25" s="1"/>
  <c r="M12" i="90" s="1"/>
  <c r="L18" i="91"/>
  <c r="K18"/>
  <c r="J18"/>
  <c r="I18"/>
  <c r="I25" s="1"/>
  <c r="I12" i="90" s="1"/>
  <c r="H18" i="91"/>
  <c r="G18"/>
  <c r="F18"/>
  <c r="E18"/>
  <c r="E25" s="1"/>
  <c r="E12" i="90" s="1"/>
  <c r="D18" i="91"/>
  <c r="C18"/>
  <c r="B18"/>
  <c r="P24" i="89"/>
  <c r="O24"/>
  <c r="N24"/>
  <c r="M24"/>
  <c r="L24"/>
  <c r="K24"/>
  <c r="J24"/>
  <c r="I24"/>
  <c r="H24"/>
  <c r="G24"/>
  <c r="F24"/>
  <c r="E24"/>
  <c r="D24"/>
  <c r="C24"/>
  <c r="B24"/>
  <c r="P18"/>
  <c r="O18"/>
  <c r="N18"/>
  <c r="M18"/>
  <c r="L18"/>
  <c r="K18"/>
  <c r="J18"/>
  <c r="I18"/>
  <c r="H18"/>
  <c r="G18"/>
  <c r="G25" s="1"/>
  <c r="F18"/>
  <c r="E18"/>
  <c r="D18"/>
  <c r="C18"/>
  <c r="B18"/>
  <c r="P24" i="87"/>
  <c r="O24"/>
  <c r="N24"/>
  <c r="M24"/>
  <c r="L24"/>
  <c r="K24"/>
  <c r="J24"/>
  <c r="I24"/>
  <c r="H24"/>
  <c r="G24"/>
  <c r="F24"/>
  <c r="E24"/>
  <c r="D24"/>
  <c r="C24"/>
  <c r="B24"/>
  <c r="P18"/>
  <c r="O18"/>
  <c r="N18"/>
  <c r="M18"/>
  <c r="L18"/>
  <c r="K18"/>
  <c r="J18"/>
  <c r="I18"/>
  <c r="I25" s="1"/>
  <c r="I13" i="86" s="1"/>
  <c r="I18" s="1"/>
  <c r="H18" i="87"/>
  <c r="G18"/>
  <c r="F18"/>
  <c r="E18"/>
  <c r="D18"/>
  <c r="C18"/>
  <c r="B18"/>
  <c r="P25" i="85"/>
  <c r="O25"/>
  <c r="N25"/>
  <c r="M25"/>
  <c r="L25"/>
  <c r="K25"/>
  <c r="J25"/>
  <c r="I25"/>
  <c r="H25"/>
  <c r="G25"/>
  <c r="F25"/>
  <c r="E25"/>
  <c r="D25"/>
  <c r="C25"/>
  <c r="B25"/>
  <c r="P19"/>
  <c r="O19"/>
  <c r="O26" s="1"/>
  <c r="O13" i="84" s="1"/>
  <c r="O24" s="1"/>
  <c r="N19" i="85"/>
  <c r="M19"/>
  <c r="L19"/>
  <c r="K19"/>
  <c r="K26" s="1"/>
  <c r="K13" i="84" s="1"/>
  <c r="K24" s="1"/>
  <c r="J19" i="85"/>
  <c r="I19"/>
  <c r="H19"/>
  <c r="G19"/>
  <c r="G26" s="1"/>
  <c r="G13" i="84" s="1"/>
  <c r="G24" s="1"/>
  <c r="F19" i="85"/>
  <c r="E19"/>
  <c r="D19"/>
  <c r="C19"/>
  <c r="C26" s="1"/>
  <c r="C13" i="84" s="1"/>
  <c r="B19" i="85"/>
  <c r="P98" i="6"/>
  <c r="O98"/>
  <c r="N100"/>
  <c r="N99"/>
  <c r="N97"/>
  <c r="N96"/>
  <c r="M100"/>
  <c r="M99"/>
  <c r="M97"/>
  <c r="M98" s="1"/>
  <c r="M96"/>
  <c r="L96"/>
  <c r="L97"/>
  <c r="K98"/>
  <c r="J98"/>
  <c r="I98"/>
  <c r="H98"/>
  <c r="G98"/>
  <c r="F98"/>
  <c r="E98"/>
  <c r="D98"/>
  <c r="C98"/>
  <c r="B98"/>
  <c r="L100"/>
  <c r="L99"/>
  <c r="P82"/>
  <c r="O82"/>
  <c r="K82"/>
  <c r="J82"/>
  <c r="I82"/>
  <c r="H82"/>
  <c r="G82"/>
  <c r="F82"/>
  <c r="E82"/>
  <c r="D82"/>
  <c r="C82"/>
  <c r="B82"/>
  <c r="B23"/>
  <c r="N98" l="1"/>
  <c r="D26" i="85"/>
  <c r="D13" i="84" s="1"/>
  <c r="D24" s="1"/>
  <c r="H26" i="85"/>
  <c r="H13" i="84" s="1"/>
  <c r="H24" s="1"/>
  <c r="L26" i="85"/>
  <c r="L13" i="84" s="1"/>
  <c r="P26" i="85"/>
  <c r="P13" i="84" s="1"/>
  <c r="F25" i="87"/>
  <c r="F13" i="86" s="1"/>
  <c r="J25" i="87"/>
  <c r="J13" i="86" s="1"/>
  <c r="N25" i="87"/>
  <c r="N13" i="86" s="1"/>
  <c r="H25" i="89"/>
  <c r="P25"/>
  <c r="B88" i="57"/>
  <c r="B120"/>
  <c r="B151"/>
  <c r="G151"/>
  <c r="D213"/>
  <c r="E57" i="18"/>
  <c r="E13" i="13" s="1"/>
  <c r="I57" i="18"/>
  <c r="I13" i="13" s="1"/>
  <c r="M57" i="18"/>
  <c r="M13" i="13" s="1"/>
  <c r="C57" i="22"/>
  <c r="C14" i="21" s="1"/>
  <c r="N88" i="22"/>
  <c r="N15" i="21" s="1"/>
  <c r="B120" i="22"/>
  <c r="B16" i="21" s="1"/>
  <c r="B152" i="22"/>
  <c r="B17" i="21" s="1"/>
  <c r="D184" i="22"/>
  <c r="D18" i="21" s="1"/>
  <c r="I184" i="22"/>
  <c r="I18" i="21" s="1"/>
  <c r="N184" i="22"/>
  <c r="N18" i="21" s="1"/>
  <c r="N216" i="22"/>
  <c r="N19" i="21" s="1"/>
  <c r="E58" i="85"/>
  <c r="E14" i="84" s="1"/>
  <c r="I58" i="85"/>
  <c r="I14" i="84" s="1"/>
  <c r="M58" i="85"/>
  <c r="M14" i="84" s="1"/>
  <c r="L156" i="85"/>
  <c r="L17" i="84" s="1"/>
  <c r="N156" i="85"/>
  <c r="N17" i="84" s="1"/>
  <c r="P156" i="85"/>
  <c r="P17" i="84" s="1"/>
  <c r="E220" i="85"/>
  <c r="E19" i="84" s="1"/>
  <c r="I220" i="85"/>
  <c r="I19" i="84" s="1"/>
  <c r="M220" i="85"/>
  <c r="M19" i="84" s="1"/>
  <c r="F120" i="57"/>
  <c r="J120"/>
  <c r="O57" i="22"/>
  <c r="O14" i="21" s="1"/>
  <c r="N120" i="22"/>
  <c r="N16" i="21" s="1"/>
  <c r="N152" i="22"/>
  <c r="N17" i="21" s="1"/>
  <c r="B216" i="22"/>
  <c r="B19" i="21" s="1"/>
  <c r="F90" i="85"/>
  <c r="F15" i="84" s="1"/>
  <c r="J90" i="85"/>
  <c r="J15" i="84" s="1"/>
  <c r="N90" i="85"/>
  <c r="N15" i="84" s="1"/>
  <c r="F124" i="85"/>
  <c r="F16" i="84" s="1"/>
  <c r="J124" i="85"/>
  <c r="J16" i="84" s="1"/>
  <c r="N124" i="85"/>
  <c r="N16" i="84" s="1"/>
  <c r="F188" i="85"/>
  <c r="F18" i="84" s="1"/>
  <c r="J188" i="85"/>
  <c r="J18" i="84" s="1"/>
  <c r="N188" i="85"/>
  <c r="N18" i="84" s="1"/>
  <c r="B254" i="85"/>
  <c r="B20" i="84" s="1"/>
  <c r="F254" i="85"/>
  <c r="F20" i="84" s="1"/>
  <c r="J254" i="85"/>
  <c r="J20" i="84" s="1"/>
  <c r="N254" i="85"/>
  <c r="N20" i="84" s="1"/>
  <c r="B285" i="85"/>
  <c r="B21" i="84" s="1"/>
  <c r="F285" i="85"/>
  <c r="F21" i="84" s="1"/>
  <c r="J285" i="85"/>
  <c r="J21" i="84" s="1"/>
  <c r="N285" i="85"/>
  <c r="N21" i="84" s="1"/>
  <c r="B316" i="85"/>
  <c r="B22" i="84" s="1"/>
  <c r="F316" i="85"/>
  <c r="F22" i="84" s="1"/>
  <c r="J316" i="85"/>
  <c r="J22" i="84" s="1"/>
  <c r="N316" i="85"/>
  <c r="N22" i="84" s="1"/>
  <c r="B348" i="85"/>
  <c r="B23" i="84" s="1"/>
  <c r="F348" i="85"/>
  <c r="F23" i="84" s="1"/>
  <c r="J348" i="85"/>
  <c r="J23" i="84" s="1"/>
  <c r="N348" i="85"/>
  <c r="N23" i="84" s="1"/>
  <c r="B57" i="87"/>
  <c r="B14" i="86" s="1"/>
  <c r="D57" i="87"/>
  <c r="D14" i="86" s="1"/>
  <c r="F57" i="87"/>
  <c r="F14" i="86" s="1"/>
  <c r="H57" i="87"/>
  <c r="H14" i="86" s="1"/>
  <c r="J57" i="87"/>
  <c r="J14" i="86" s="1"/>
  <c r="L57" i="87"/>
  <c r="L14" i="86" s="1"/>
  <c r="N57" i="87"/>
  <c r="N14" i="86" s="1"/>
  <c r="P57" i="87"/>
  <c r="P14" i="86" s="1"/>
  <c r="G57" i="87"/>
  <c r="G14" i="86" s="1"/>
  <c r="K57" i="87"/>
  <c r="K14" i="86" s="1"/>
  <c r="O57" i="87"/>
  <c r="O14" i="86" s="1"/>
  <c r="D91" i="87"/>
  <c r="D15" i="86" s="1"/>
  <c r="H91" i="87"/>
  <c r="H15" i="86" s="1"/>
  <c r="L91" i="87"/>
  <c r="L15" i="86" s="1"/>
  <c r="P91" i="87"/>
  <c r="P15" i="86" s="1"/>
  <c r="D123" i="87"/>
  <c r="D16" i="86" s="1"/>
  <c r="H123" i="87"/>
  <c r="H16" i="86" s="1"/>
  <c r="L123" i="87"/>
  <c r="L16" i="86" s="1"/>
  <c r="P123" i="87"/>
  <c r="P16" i="86" s="1"/>
  <c r="C57" i="91"/>
  <c r="C13" i="90" s="1"/>
  <c r="G57" i="91"/>
  <c r="G13" i="90" s="1"/>
  <c r="K57" i="91"/>
  <c r="K13" i="90" s="1"/>
  <c r="O57" i="91"/>
  <c r="O13" i="90" s="1"/>
  <c r="B90" i="91"/>
  <c r="B14" i="90" s="1"/>
  <c r="F90" i="91"/>
  <c r="F14" i="90" s="1"/>
  <c r="J90" i="91"/>
  <c r="J14" i="90" s="1"/>
  <c r="N90" i="91"/>
  <c r="N14" i="90" s="1"/>
  <c r="E122" i="91"/>
  <c r="E15" i="90" s="1"/>
  <c r="I122" i="91"/>
  <c r="I15" i="90" s="1"/>
  <c r="M122" i="91"/>
  <c r="M15" i="90" s="1"/>
  <c r="E57" i="22"/>
  <c r="E14" i="21" s="1"/>
  <c r="B156" i="87"/>
  <c r="B17" i="86" s="1"/>
  <c r="F156" i="87"/>
  <c r="F17" i="86" s="1"/>
  <c r="J156" i="87"/>
  <c r="J17" i="86" s="1"/>
  <c r="N156" i="87"/>
  <c r="N17" i="86" s="1"/>
  <c r="B57" i="91"/>
  <c r="B13" i="90" s="1"/>
  <c r="B154" i="91"/>
  <c r="B16" i="90" s="1"/>
  <c r="F154" i="91"/>
  <c r="F16" i="90" s="1"/>
  <c r="J154" i="91"/>
  <c r="J16" i="90" s="1"/>
  <c r="N154" i="91"/>
  <c r="N16" i="90" s="1"/>
  <c r="G187" i="91"/>
  <c r="G17" i="90" s="1"/>
  <c r="I187" i="91"/>
  <c r="I17" i="90" s="1"/>
  <c r="K187" i="91"/>
  <c r="K17" i="90" s="1"/>
  <c r="M187" i="91"/>
  <c r="M17" i="90" s="1"/>
  <c r="O187" i="91"/>
  <c r="O17" i="90" s="1"/>
  <c r="B187" i="91"/>
  <c r="B17" i="90" s="1"/>
  <c r="F187" i="91"/>
  <c r="F17" i="90" s="1"/>
  <c r="J187" i="91"/>
  <c r="J17" i="90" s="1"/>
  <c r="N187" i="91"/>
  <c r="N17" i="90" s="1"/>
  <c r="C220" i="91"/>
  <c r="C18" i="90" s="1"/>
  <c r="E220" i="91"/>
  <c r="E18" i="90" s="1"/>
  <c r="G220" i="91"/>
  <c r="G18" i="90" s="1"/>
  <c r="I220" i="91"/>
  <c r="I18" i="90" s="1"/>
  <c r="K220" i="91"/>
  <c r="K18" i="90" s="1"/>
  <c r="M220" i="91"/>
  <c r="M18" i="90" s="1"/>
  <c r="O220" i="91"/>
  <c r="O18" i="90" s="1"/>
  <c r="B220" i="91"/>
  <c r="B18" i="90" s="1"/>
  <c r="F220" i="91"/>
  <c r="F18" i="90" s="1"/>
  <c r="J220" i="91"/>
  <c r="J18" i="90" s="1"/>
  <c r="N220" i="91"/>
  <c r="N18" i="90" s="1"/>
  <c r="E216" i="22"/>
  <c r="E19" i="21" s="1"/>
  <c r="M172" i="22"/>
  <c r="M177" s="1"/>
  <c r="F216"/>
  <c r="F19" i="21" s="1"/>
  <c r="F152" i="22"/>
  <c r="F17" i="21" s="1"/>
  <c r="M216" i="22"/>
  <c r="M19" i="21" s="1"/>
  <c r="M184" i="22"/>
  <c r="M18" i="21" s="1"/>
  <c r="M152" i="22"/>
  <c r="M17" i="21" s="1"/>
  <c r="M120" i="22"/>
  <c r="M16" i="21" s="1"/>
  <c r="M88" i="22"/>
  <c r="M15" i="21" s="1"/>
  <c r="M57" i="22"/>
  <c r="M14" i="21" s="1"/>
  <c r="J216" i="22"/>
  <c r="J19" i="21" s="1"/>
  <c r="J184" i="22"/>
  <c r="J18" i="21" s="1"/>
  <c r="J152" i="22"/>
  <c r="J17" i="21" s="1"/>
  <c r="J88" i="22"/>
  <c r="J15" i="21" s="1"/>
  <c r="J57" i="22"/>
  <c r="J14" i="21" s="1"/>
  <c r="F213" i="57"/>
  <c r="J213"/>
  <c r="C213"/>
  <c r="G216" i="22"/>
  <c r="G19" i="21" s="1"/>
  <c r="K216" i="22"/>
  <c r="K19" i="21" s="1"/>
  <c r="I213" i="57"/>
  <c r="G213"/>
  <c r="K213"/>
  <c r="O213"/>
  <c r="J182"/>
  <c r="F184" i="22"/>
  <c r="F18" i="21" s="1"/>
  <c r="D182" i="57"/>
  <c r="I182"/>
  <c r="G184" i="22"/>
  <c r="G18" i="21" s="1"/>
  <c r="K184" i="22"/>
  <c r="K18" i="21" s="1"/>
  <c r="F182" i="57"/>
  <c r="J151"/>
  <c r="F151"/>
  <c r="N151"/>
  <c r="D120"/>
  <c r="I120"/>
  <c r="D120" i="22"/>
  <c r="D16" i="21" s="1"/>
  <c r="I120" i="22"/>
  <c r="I16" i="21" s="1"/>
  <c r="N120" i="57"/>
  <c r="F120" i="22"/>
  <c r="F16" i="21" s="1"/>
  <c r="J120" i="22"/>
  <c r="J16" i="21" s="1"/>
  <c r="D88" i="57"/>
  <c r="I88"/>
  <c r="G88" i="22"/>
  <c r="G15" i="21" s="1"/>
  <c r="K88" i="22"/>
  <c r="K15" i="21" s="1"/>
  <c r="F88" i="57"/>
  <c r="J88"/>
  <c r="N88"/>
  <c r="D57" i="22"/>
  <c r="D14" i="21" s="1"/>
  <c r="I57" i="22"/>
  <c r="I14" i="21" s="1"/>
  <c r="G57" i="22"/>
  <c r="G14" i="21" s="1"/>
  <c r="K57" i="22"/>
  <c r="K14" i="21" s="1"/>
  <c r="F57" i="57"/>
  <c r="J57"/>
  <c r="C57"/>
  <c r="H57" i="22"/>
  <c r="H14" i="21" s="1"/>
  <c r="G57" i="57"/>
  <c r="K57"/>
  <c r="O57"/>
  <c r="C216" i="22"/>
  <c r="C19" i="21" s="1"/>
  <c r="C184" i="22"/>
  <c r="C18" i="21" s="1"/>
  <c r="C152" i="22"/>
  <c r="C17" i="21" s="1"/>
  <c r="C120" i="22"/>
  <c r="C16" i="21" s="1"/>
  <c r="C90" i="91"/>
  <c r="C14" i="90" s="1"/>
  <c r="B25" i="91"/>
  <c r="B12" i="90" s="1"/>
  <c r="C57" i="87"/>
  <c r="C14" i="86" s="1"/>
  <c r="B25" i="87"/>
  <c r="B13" i="86" s="1"/>
  <c r="B18" s="1"/>
  <c r="C348" i="85"/>
  <c r="C23" i="84" s="1"/>
  <c r="C316" i="85"/>
  <c r="C22" i="84" s="1"/>
  <c r="C254" i="85"/>
  <c r="C20" i="84" s="1"/>
  <c r="C220" i="85"/>
  <c r="C19" i="84" s="1"/>
  <c r="C24" s="1"/>
  <c r="B188" i="85"/>
  <c r="B18" i="84" s="1"/>
  <c r="B124" i="85"/>
  <c r="B16" i="84" s="1"/>
  <c r="B90" i="85"/>
  <c r="B15" i="84" s="1"/>
  <c r="B58" i="85"/>
  <c r="B14" i="84" s="1"/>
  <c r="E25" i="95"/>
  <c r="M25"/>
  <c r="C25" i="93"/>
  <c r="C12" i="92" s="1"/>
  <c r="C13" s="1"/>
  <c r="N25" i="91"/>
  <c r="N12" i="90" s="1"/>
  <c r="N19" s="1"/>
  <c r="F25" i="91"/>
  <c r="F12" i="90" s="1"/>
  <c r="C25" i="89"/>
  <c r="K25"/>
  <c r="E25" i="87"/>
  <c r="E13" i="86" s="1"/>
  <c r="E18" s="1"/>
  <c r="M25" i="87"/>
  <c r="M13" i="86" s="1"/>
  <c r="M18" s="1"/>
  <c r="H25" i="95"/>
  <c r="P25"/>
  <c r="O25"/>
  <c r="C25"/>
  <c r="K25"/>
  <c r="G25"/>
  <c r="F25" i="93"/>
  <c r="F12" i="92" s="1"/>
  <c r="F13" s="1"/>
  <c r="N25" i="93"/>
  <c r="N12" i="92" s="1"/>
  <c r="N13" s="1"/>
  <c r="D25" i="91"/>
  <c r="D12" i="90" s="1"/>
  <c r="D19" s="1"/>
  <c r="L25" i="91"/>
  <c r="L12" i="90" s="1"/>
  <c r="L19" s="1"/>
  <c r="B25" i="89"/>
  <c r="D25"/>
  <c r="L25"/>
  <c r="O25"/>
  <c r="H25" i="87"/>
  <c r="H13" i="86" s="1"/>
  <c r="H18" s="1"/>
  <c r="P25" i="87"/>
  <c r="P13" i="86" s="1"/>
  <c r="F26" i="85"/>
  <c r="F13" i="84" s="1"/>
  <c r="N26" i="85"/>
  <c r="N13" i="84" s="1"/>
  <c r="L98" i="6"/>
  <c r="I26" i="85"/>
  <c r="I13" i="84" s="1"/>
  <c r="I24" s="1"/>
  <c r="C25" i="87"/>
  <c r="C13" i="86" s="1"/>
  <c r="C18" s="1"/>
  <c r="K25" i="87"/>
  <c r="K13" i="86" s="1"/>
  <c r="K18" s="1"/>
  <c r="E25" i="89"/>
  <c r="M25"/>
  <c r="G25" i="91"/>
  <c r="G12" i="90" s="1"/>
  <c r="O25" i="91"/>
  <c r="O12" i="90" s="1"/>
  <c r="I25" i="93"/>
  <c r="I12" i="92" s="1"/>
  <c r="I13" s="1"/>
  <c r="B26" i="85"/>
  <c r="B13" i="84" s="1"/>
  <c r="J26" i="85"/>
  <c r="J13" i="84" s="1"/>
  <c r="D25" i="87"/>
  <c r="D13" i="86" s="1"/>
  <c r="L25" i="87"/>
  <c r="L13" i="86" s="1"/>
  <c r="L18" s="1"/>
  <c r="F25" i="89"/>
  <c r="N25"/>
  <c r="H25" i="91"/>
  <c r="H12" i="90" s="1"/>
  <c r="H19" s="1"/>
  <c r="P25" i="91"/>
  <c r="P12" i="90" s="1"/>
  <c r="P19" s="1"/>
  <c r="B25" i="93"/>
  <c r="B12" i="92" s="1"/>
  <c r="B13" s="1"/>
  <c r="J25" i="93"/>
  <c r="J12" i="92" s="1"/>
  <c r="J13" s="1"/>
  <c r="D25" i="95"/>
  <c r="L25"/>
  <c r="K25" i="93"/>
  <c r="K12" i="92" s="1"/>
  <c r="K13" s="1"/>
  <c r="J25" i="91"/>
  <c r="J12" i="90" s="1"/>
  <c r="L25" i="93"/>
  <c r="L12" i="92" s="1"/>
  <c r="L13" s="1"/>
  <c r="N25" i="95"/>
  <c r="E26" i="85"/>
  <c r="E13" i="84" s="1"/>
  <c r="M26" i="85"/>
  <c r="M13" i="84" s="1"/>
  <c r="G25" i="87"/>
  <c r="G13" i="86" s="1"/>
  <c r="G18" s="1"/>
  <c r="O25" i="87"/>
  <c r="O13" i="86" s="1"/>
  <c r="O18" s="1"/>
  <c r="I25" i="89"/>
  <c r="C25" i="91"/>
  <c r="C12" i="90" s="1"/>
  <c r="K25" i="91"/>
  <c r="K12" i="90" s="1"/>
  <c r="E25" i="93"/>
  <c r="E12" i="92" s="1"/>
  <c r="E13" s="1"/>
  <c r="M25" i="93"/>
  <c r="M12" i="92" s="1"/>
  <c r="M13" s="1"/>
  <c r="J25" i="89"/>
  <c r="B24" i="84" l="1"/>
  <c r="P18" i="86"/>
  <c r="F19" i="90"/>
  <c r="C19"/>
  <c r="M24" i="84"/>
  <c r="J19" i="90"/>
  <c r="J24" i="84"/>
  <c r="G19" i="90"/>
  <c r="F24" i="84"/>
  <c r="B19" i="90"/>
  <c r="E24" i="84"/>
  <c r="K19" i="90"/>
  <c r="D18" i="86"/>
  <c r="O19" i="90"/>
  <c r="N24" i="84"/>
  <c r="E20" i="21"/>
  <c r="I19" i="90"/>
  <c r="M19"/>
  <c r="E19"/>
  <c r="N18" i="86"/>
  <c r="F18"/>
  <c r="L24" i="84"/>
  <c r="J18" i="86"/>
  <c r="P24" i="84"/>
  <c r="N92" i="6"/>
  <c r="M92"/>
  <c r="L92"/>
  <c r="N93"/>
  <c r="M93"/>
  <c r="L93"/>
  <c r="P94"/>
  <c r="O94"/>
  <c r="K94"/>
  <c r="J94"/>
  <c r="I94"/>
  <c r="H94"/>
  <c r="G94"/>
  <c r="F94"/>
  <c r="E94"/>
  <c r="D94"/>
  <c r="C94"/>
  <c r="B94"/>
  <c r="N85"/>
  <c r="M85"/>
  <c r="L85"/>
  <c r="N84"/>
  <c r="M84"/>
  <c r="M86" s="1"/>
  <c r="L84"/>
  <c r="N89"/>
  <c r="M89"/>
  <c r="L89"/>
  <c r="N88"/>
  <c r="N90" s="1"/>
  <c r="M88"/>
  <c r="L88"/>
  <c r="P90"/>
  <c r="O90"/>
  <c r="K90"/>
  <c r="J90"/>
  <c r="I90"/>
  <c r="H90"/>
  <c r="G90"/>
  <c r="F90"/>
  <c r="E90"/>
  <c r="D90"/>
  <c r="C90"/>
  <c r="B90"/>
  <c r="P86"/>
  <c r="O86"/>
  <c r="K86"/>
  <c r="J86"/>
  <c r="I86"/>
  <c r="H86"/>
  <c r="G86"/>
  <c r="F86"/>
  <c r="E86"/>
  <c r="D86"/>
  <c r="C86"/>
  <c r="B86"/>
  <c r="B50"/>
  <c r="P25" i="72"/>
  <c r="O25"/>
  <c r="N25"/>
  <c r="M25"/>
  <c r="L25"/>
  <c r="K25"/>
  <c r="J25"/>
  <c r="I25"/>
  <c r="H25"/>
  <c r="G25"/>
  <c r="F25"/>
  <c r="E25"/>
  <c r="D25"/>
  <c r="C25"/>
  <c r="B25"/>
  <c r="P19"/>
  <c r="O19"/>
  <c r="O26"/>
  <c r="N19"/>
  <c r="N26" s="1"/>
  <c r="M19"/>
  <c r="L19"/>
  <c r="K19"/>
  <c r="K26" s="1"/>
  <c r="J19"/>
  <c r="I19"/>
  <c r="I26" s="1"/>
  <c r="H19"/>
  <c r="H26" s="1"/>
  <c r="G19"/>
  <c r="G26" s="1"/>
  <c r="F19"/>
  <c r="F26" s="1"/>
  <c r="E19"/>
  <c r="D19"/>
  <c r="D26" s="1"/>
  <c r="C19"/>
  <c r="B19"/>
  <c r="B26"/>
  <c r="P25" i="22"/>
  <c r="O25"/>
  <c r="N25"/>
  <c r="M25"/>
  <c r="L25"/>
  <c r="K25"/>
  <c r="J25"/>
  <c r="I25"/>
  <c r="H25"/>
  <c r="G25"/>
  <c r="F25"/>
  <c r="D25"/>
  <c r="C25"/>
  <c r="B25"/>
  <c r="P19"/>
  <c r="O19"/>
  <c r="N19"/>
  <c r="M19"/>
  <c r="L19"/>
  <c r="K19"/>
  <c r="J19"/>
  <c r="I19"/>
  <c r="H19"/>
  <c r="G19"/>
  <c r="F19"/>
  <c r="D19"/>
  <c r="C19"/>
  <c r="B19"/>
  <c r="B26" s="1"/>
  <c r="B13" i="21" s="1"/>
  <c r="B20" s="1"/>
  <c r="N81" i="6"/>
  <c r="M81"/>
  <c r="L81"/>
  <c r="N80"/>
  <c r="M80"/>
  <c r="L80"/>
  <c r="N79"/>
  <c r="M79"/>
  <c r="L79"/>
  <c r="N77"/>
  <c r="M77"/>
  <c r="L77"/>
  <c r="N76"/>
  <c r="M76"/>
  <c r="L76"/>
  <c r="N75"/>
  <c r="M75"/>
  <c r="L75"/>
  <c r="N74"/>
  <c r="M74"/>
  <c r="L74"/>
  <c r="N73"/>
  <c r="M73"/>
  <c r="L73"/>
  <c r="N72"/>
  <c r="M72"/>
  <c r="L72"/>
  <c r="N71"/>
  <c r="M71"/>
  <c r="L71"/>
  <c r="N70"/>
  <c r="M70"/>
  <c r="L70"/>
  <c r="N68"/>
  <c r="M68"/>
  <c r="L68"/>
  <c r="N63"/>
  <c r="L63"/>
  <c r="N62"/>
  <c r="L62"/>
  <c r="N61"/>
  <c r="L61"/>
  <c r="N58"/>
  <c r="L58"/>
  <c r="N57"/>
  <c r="L57"/>
  <c r="N56"/>
  <c r="L56"/>
  <c r="N55"/>
  <c r="L55"/>
  <c r="N54"/>
  <c r="L54"/>
  <c r="N49"/>
  <c r="M49"/>
  <c r="L49"/>
  <c r="N48"/>
  <c r="M48"/>
  <c r="L48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L39"/>
  <c r="N38"/>
  <c r="M38"/>
  <c r="L38"/>
  <c r="N37"/>
  <c r="M37"/>
  <c r="L37"/>
  <c r="N36"/>
  <c r="M36"/>
  <c r="L36"/>
  <c r="N35"/>
  <c r="M35"/>
  <c r="L35"/>
  <c r="N34"/>
  <c r="M34"/>
  <c r="L34"/>
  <c r="N33"/>
  <c r="N32"/>
  <c r="M32"/>
  <c r="L32"/>
  <c r="M29"/>
  <c r="L29"/>
  <c r="M28"/>
  <c r="L28"/>
  <c r="N27"/>
  <c r="M27"/>
  <c r="L27"/>
  <c r="N26"/>
  <c r="M26"/>
  <c r="L26"/>
  <c r="N25"/>
  <c r="M25"/>
  <c r="L25"/>
  <c r="N22"/>
  <c r="M22"/>
  <c r="L22"/>
  <c r="N21"/>
  <c r="M21"/>
  <c r="L21"/>
  <c r="N20"/>
  <c r="M20"/>
  <c r="L20"/>
  <c r="N19"/>
  <c r="M19"/>
  <c r="L19"/>
  <c r="N18"/>
  <c r="M18"/>
  <c r="L18"/>
  <c r="N17"/>
  <c r="M17"/>
  <c r="L17"/>
  <c r="N16"/>
  <c r="M16"/>
  <c r="L16"/>
  <c r="P64"/>
  <c r="O64"/>
  <c r="K64"/>
  <c r="J64"/>
  <c r="I64"/>
  <c r="H64"/>
  <c r="G64"/>
  <c r="F64"/>
  <c r="E64"/>
  <c r="D64"/>
  <c r="C64"/>
  <c r="B64"/>
  <c r="P59"/>
  <c r="P65" s="1"/>
  <c r="O59"/>
  <c r="O65" s="1"/>
  <c r="K59"/>
  <c r="K65" s="1"/>
  <c r="J59"/>
  <c r="J65" s="1"/>
  <c r="I59"/>
  <c r="H59"/>
  <c r="H65" s="1"/>
  <c r="G59"/>
  <c r="G65" s="1"/>
  <c r="F59"/>
  <c r="F65" s="1"/>
  <c r="E59"/>
  <c r="E65" s="1"/>
  <c r="D59"/>
  <c r="D65" s="1"/>
  <c r="C59"/>
  <c r="C65" s="1"/>
  <c r="B59"/>
  <c r="B65" s="1"/>
  <c r="P50"/>
  <c r="O50"/>
  <c r="K50"/>
  <c r="J50"/>
  <c r="I50"/>
  <c r="H50"/>
  <c r="G50"/>
  <c r="F50"/>
  <c r="E50"/>
  <c r="D50"/>
  <c r="C50"/>
  <c r="P23"/>
  <c r="P24" s="1"/>
  <c r="P30" s="1"/>
  <c r="O23"/>
  <c r="O24" s="1"/>
  <c r="O30" s="1"/>
  <c r="K23"/>
  <c r="K24" s="1"/>
  <c r="K30" s="1"/>
  <c r="J23"/>
  <c r="J24" s="1"/>
  <c r="J30" s="1"/>
  <c r="I23"/>
  <c r="I24" s="1"/>
  <c r="I30" s="1"/>
  <c r="H23"/>
  <c r="H24" s="1"/>
  <c r="H30" s="1"/>
  <c r="G23"/>
  <c r="G24" s="1"/>
  <c r="G30" s="1"/>
  <c r="F23"/>
  <c r="F24" s="1"/>
  <c r="F30" s="1"/>
  <c r="F51" s="1"/>
  <c r="E23"/>
  <c r="E24" s="1"/>
  <c r="E30" s="1"/>
  <c r="D23"/>
  <c r="D24" s="1"/>
  <c r="D30" s="1"/>
  <c r="D51" s="1"/>
  <c r="D66" s="1"/>
  <c r="C23"/>
  <c r="C24" s="1"/>
  <c r="C30" s="1"/>
  <c r="B24"/>
  <c r="B30" s="1"/>
  <c r="B51" s="1"/>
  <c r="N14"/>
  <c r="M14"/>
  <c r="L14"/>
  <c r="E30" i="5"/>
  <c r="H30" s="1"/>
  <c r="E29"/>
  <c r="E28"/>
  <c r="H28" s="1"/>
  <c r="E27"/>
  <c r="H27" s="1"/>
  <c r="E26"/>
  <c r="H26" s="1"/>
  <c r="G31"/>
  <c r="G32" s="1"/>
  <c r="F31"/>
  <c r="F32" s="1"/>
  <c r="D31"/>
  <c r="C31"/>
  <c r="C32" s="1"/>
  <c r="D32"/>
  <c r="P25" i="69"/>
  <c r="O25"/>
  <c r="N25"/>
  <c r="M25"/>
  <c r="L25"/>
  <c r="K25"/>
  <c r="J25"/>
  <c r="I25"/>
  <c r="H25"/>
  <c r="G25"/>
  <c r="F25"/>
  <c r="E25"/>
  <c r="D25"/>
  <c r="C25"/>
  <c r="B25"/>
  <c r="P19"/>
  <c r="O19"/>
  <c r="N19"/>
  <c r="M19"/>
  <c r="M26" s="1"/>
  <c r="L19"/>
  <c r="K19"/>
  <c r="J19"/>
  <c r="I19"/>
  <c r="H19"/>
  <c r="G19"/>
  <c r="G26" s="1"/>
  <c r="F19"/>
  <c r="F26" s="1"/>
  <c r="E19"/>
  <c r="E26" s="1"/>
  <c r="D19"/>
  <c r="C19"/>
  <c r="C26" s="1"/>
  <c r="B19"/>
  <c r="L25" i="18"/>
  <c r="L19"/>
  <c r="M25" i="52"/>
  <c r="M19"/>
  <c r="M26" s="1"/>
  <c r="L19"/>
  <c r="N19"/>
  <c r="O19"/>
  <c r="P19"/>
  <c r="P25" i="10"/>
  <c r="O25"/>
  <c r="N25"/>
  <c r="M25"/>
  <c r="L25"/>
  <c r="K25"/>
  <c r="K26" s="1"/>
  <c r="J25"/>
  <c r="I25"/>
  <c r="H25"/>
  <c r="G25"/>
  <c r="F25"/>
  <c r="E25"/>
  <c r="D25"/>
  <c r="C25"/>
  <c r="B25"/>
  <c r="P19"/>
  <c r="O19"/>
  <c r="N19"/>
  <c r="M19"/>
  <c r="L19"/>
  <c r="L26" s="1"/>
  <c r="K19"/>
  <c r="J19"/>
  <c r="J26" s="1"/>
  <c r="I19"/>
  <c r="H19"/>
  <c r="G19"/>
  <c r="F19"/>
  <c r="E19"/>
  <c r="D19"/>
  <c r="C19"/>
  <c r="B19"/>
  <c r="K25" i="57"/>
  <c r="K19"/>
  <c r="N59" i="6"/>
  <c r="G11" i="54"/>
  <c r="H11" s="1"/>
  <c r="G18"/>
  <c r="H18" s="1"/>
  <c r="G17"/>
  <c r="H17" s="1"/>
  <c r="G16"/>
  <c r="H16" s="1"/>
  <c r="G15"/>
  <c r="H15" s="1"/>
  <c r="G14"/>
  <c r="H14" s="1"/>
  <c r="G13"/>
  <c r="H13" s="1"/>
  <c r="G12"/>
  <c r="H12" s="1"/>
  <c r="P19" i="57"/>
  <c r="P25"/>
  <c r="O19"/>
  <c r="O25"/>
  <c r="N19"/>
  <c r="N25"/>
  <c r="M19"/>
  <c r="M25"/>
  <c r="L19"/>
  <c r="L25"/>
  <c r="J19"/>
  <c r="J25"/>
  <c r="I19"/>
  <c r="I25"/>
  <c r="H19"/>
  <c r="H25"/>
  <c r="G19"/>
  <c r="G25"/>
  <c r="F19"/>
  <c r="F25"/>
  <c r="F26" s="1"/>
  <c r="D19"/>
  <c r="D25"/>
  <c r="C19"/>
  <c r="C25"/>
  <c r="B19"/>
  <c r="B25"/>
  <c r="P19" i="18"/>
  <c r="P25"/>
  <c r="O19"/>
  <c r="O25"/>
  <c r="N19"/>
  <c r="N25"/>
  <c r="M19"/>
  <c r="M25"/>
  <c r="K19"/>
  <c r="K25"/>
  <c r="J19"/>
  <c r="J25"/>
  <c r="I19"/>
  <c r="I25"/>
  <c r="H19"/>
  <c r="H25"/>
  <c r="G19"/>
  <c r="G25"/>
  <c r="F19"/>
  <c r="F25"/>
  <c r="E19"/>
  <c r="E25"/>
  <c r="D19"/>
  <c r="D25"/>
  <c r="C19"/>
  <c r="C25"/>
  <c r="B19"/>
  <c r="B25"/>
  <c r="P25" i="52"/>
  <c r="P26" s="1"/>
  <c r="O25"/>
  <c r="O26" s="1"/>
  <c r="N25"/>
  <c r="L25"/>
  <c r="L26" s="1"/>
  <c r="K19"/>
  <c r="K26" s="1"/>
  <c r="K25"/>
  <c r="J19"/>
  <c r="J25"/>
  <c r="I19"/>
  <c r="I26" s="1"/>
  <c r="I25"/>
  <c r="H19"/>
  <c r="H26" s="1"/>
  <c r="H25"/>
  <c r="G19"/>
  <c r="G25"/>
  <c r="F19"/>
  <c r="F25"/>
  <c r="E19"/>
  <c r="E26" s="1"/>
  <c r="E25"/>
  <c r="D19"/>
  <c r="D25"/>
  <c r="C19"/>
  <c r="C26" s="1"/>
  <c r="C25"/>
  <c r="B25"/>
  <c r="B19"/>
  <c r="F35" i="51"/>
  <c r="D35"/>
  <c r="C35"/>
  <c r="B35"/>
  <c r="E33"/>
  <c r="E34"/>
  <c r="E32"/>
  <c r="E35" s="1"/>
  <c r="E18"/>
  <c r="I19" i="54"/>
  <c r="F19"/>
  <c r="E19"/>
  <c r="B19"/>
  <c r="D25" i="33"/>
  <c r="D28" s="1"/>
  <c r="E25"/>
  <c r="E28" s="1"/>
  <c r="F25"/>
  <c r="F28" s="1"/>
  <c r="G28"/>
  <c r="F30" i="51"/>
  <c r="F36" s="1"/>
  <c r="F38" s="1"/>
  <c r="F44"/>
  <c r="F45" s="1"/>
  <c r="C30"/>
  <c r="C36" s="1"/>
  <c r="C38" s="1"/>
  <c r="D30"/>
  <c r="D36" s="1"/>
  <c r="D38" s="1"/>
  <c r="E40"/>
  <c r="E41"/>
  <c r="E42"/>
  <c r="E43"/>
  <c r="D44"/>
  <c r="C44"/>
  <c r="B30"/>
  <c r="B36" s="1"/>
  <c r="B38" s="1"/>
  <c r="B44"/>
  <c r="B45" s="1"/>
  <c r="E26"/>
  <c r="E27"/>
  <c r="E28"/>
  <c r="E29"/>
  <c r="E37"/>
  <c r="F23"/>
  <c r="F24" s="1"/>
  <c r="E11"/>
  <c r="E12"/>
  <c r="E14"/>
  <c r="E15"/>
  <c r="E16"/>
  <c r="E17"/>
  <c r="E19"/>
  <c r="E20"/>
  <c r="E21"/>
  <c r="E22"/>
  <c r="E23" s="1"/>
  <c r="D23"/>
  <c r="D24" s="1"/>
  <c r="C23"/>
  <c r="C24" s="1"/>
  <c r="B23"/>
  <c r="B24" s="1"/>
  <c r="O25" i="33"/>
  <c r="O28" s="1"/>
  <c r="N25"/>
  <c r="N28" s="1"/>
  <c r="M16"/>
  <c r="M17"/>
  <c r="M18"/>
  <c r="M19"/>
  <c r="M20"/>
  <c r="M21"/>
  <c r="M22"/>
  <c r="M23"/>
  <c r="M24"/>
  <c r="L16"/>
  <c r="L17"/>
  <c r="L18"/>
  <c r="L19"/>
  <c r="L20"/>
  <c r="L21"/>
  <c r="L22"/>
  <c r="L23"/>
  <c r="L24"/>
  <c r="K25"/>
  <c r="K28" s="1"/>
  <c r="J25"/>
  <c r="J28" s="1"/>
  <c r="I25"/>
  <c r="I28" s="1"/>
  <c r="H25"/>
  <c r="H28" s="1"/>
  <c r="C25"/>
  <c r="C28" s="1"/>
  <c r="B25"/>
  <c r="B28" s="1"/>
  <c r="L64" i="6"/>
  <c r="B31" i="5"/>
  <c r="D45" i="51"/>
  <c r="E30"/>
  <c r="C45"/>
  <c r="B32" i="5"/>
  <c r="M50" i="6"/>
  <c r="P26" i="18"/>
  <c r="P12" i="13" s="1"/>
  <c r="P14" s="1"/>
  <c r="C26" i="57"/>
  <c r="L26"/>
  <c r="P26"/>
  <c r="K26"/>
  <c r="D26" i="10"/>
  <c r="F26"/>
  <c r="B26" i="69"/>
  <c r="D26"/>
  <c r="H26"/>
  <c r="L26"/>
  <c r="M90" i="6" l="1"/>
  <c r="O51"/>
  <c r="J51"/>
  <c r="O66"/>
  <c r="B26" i="52"/>
  <c r="J26"/>
  <c r="F26" i="18"/>
  <c r="F12" i="13" s="1"/>
  <c r="F14" s="1"/>
  <c r="G26" i="18"/>
  <c r="G12" i="13" s="1"/>
  <c r="G14" s="1"/>
  <c r="I26" i="18"/>
  <c r="I12" i="13" s="1"/>
  <c r="I14" s="1"/>
  <c r="K26" i="18"/>
  <c r="K12" i="13" s="1"/>
  <c r="K14" s="1"/>
  <c r="I26" i="57"/>
  <c r="M26"/>
  <c r="G26" i="10"/>
  <c r="O26"/>
  <c r="N26"/>
  <c r="J26" i="69"/>
  <c r="N26"/>
  <c r="P26"/>
  <c r="E31" i="5"/>
  <c r="H51" i="6"/>
  <c r="H66" s="1"/>
  <c r="N29"/>
  <c r="N23"/>
  <c r="N24" s="1"/>
  <c r="N30" s="1"/>
  <c r="N64"/>
  <c r="N65" s="1"/>
  <c r="M82"/>
  <c r="E44" i="51"/>
  <c r="E45" s="1"/>
  <c r="L25" i="33"/>
  <c r="L28" s="1"/>
  <c r="L59" i="6"/>
  <c r="L50"/>
  <c r="L23"/>
  <c r="L24"/>
  <c r="L30" s="1"/>
  <c r="N50"/>
  <c r="M26" i="22"/>
  <c r="M13" i="21" s="1"/>
  <c r="M20" s="1"/>
  <c r="J26" i="22"/>
  <c r="J13" i="21" s="1"/>
  <c r="J20" s="1"/>
  <c r="M23" i="6"/>
  <c r="M24" s="1"/>
  <c r="M30" s="1"/>
  <c r="M51" s="1"/>
  <c r="M25" i="33"/>
  <c r="M28" s="1"/>
  <c r="J26" i="72"/>
  <c r="L26"/>
  <c r="C26"/>
  <c r="D26" i="52"/>
  <c r="D26" i="22"/>
  <c r="D13" i="21" s="1"/>
  <c r="D20" s="1"/>
  <c r="L26" i="22"/>
  <c r="L13" i="21" s="1"/>
  <c r="L20" s="1"/>
  <c r="G26" i="22"/>
  <c r="G13" i="21" s="1"/>
  <c r="G20" s="1"/>
  <c r="H26" i="22"/>
  <c r="H13" i="21" s="1"/>
  <c r="H20" s="1"/>
  <c r="P26" i="22"/>
  <c r="P13" i="21" s="1"/>
  <c r="P20" s="1"/>
  <c r="O26" i="22"/>
  <c r="O13" i="21" s="1"/>
  <c r="O20" s="1"/>
  <c r="J26" i="18"/>
  <c r="J12" i="13" s="1"/>
  <c r="J14" s="1"/>
  <c r="C26" i="18"/>
  <c r="C12" i="13" s="1"/>
  <c r="C14" s="1"/>
  <c r="H26" i="18"/>
  <c r="H12" i="13" s="1"/>
  <c r="H14" s="1"/>
  <c r="P26" i="10"/>
  <c r="I26"/>
  <c r="B26"/>
  <c r="C26"/>
  <c r="O26" i="57"/>
  <c r="G26"/>
  <c r="E26" i="72"/>
  <c r="M26"/>
  <c r="P26"/>
  <c r="N26" i="52"/>
  <c r="F26"/>
  <c r="F26" i="22"/>
  <c r="F13" i="21" s="1"/>
  <c r="F20" s="1"/>
  <c r="N26" i="22"/>
  <c r="N13" i="21" s="1"/>
  <c r="N20" s="1"/>
  <c r="I26" i="22"/>
  <c r="I13" i="21" s="1"/>
  <c r="I20" s="1"/>
  <c r="C26" i="22"/>
  <c r="C13" i="21" s="1"/>
  <c r="C20" s="1"/>
  <c r="K26" i="22"/>
  <c r="K13" i="21" s="1"/>
  <c r="K20" s="1"/>
  <c r="E26" i="18"/>
  <c r="E12" i="13" s="1"/>
  <c r="E14" s="1"/>
  <c r="N26" i="18"/>
  <c r="N12" i="13" s="1"/>
  <c r="N14" s="1"/>
  <c r="B26" i="18"/>
  <c r="B12" i="13" s="1"/>
  <c r="B14" s="1"/>
  <c r="O26" i="18"/>
  <c r="O12" i="13" s="1"/>
  <c r="O14" s="1"/>
  <c r="K26" i="69"/>
  <c r="O26"/>
  <c r="E26" i="10"/>
  <c r="M26"/>
  <c r="H26"/>
  <c r="D26" i="57"/>
  <c r="H26"/>
  <c r="N26"/>
  <c r="J26"/>
  <c r="E24" i="51"/>
  <c r="E32" i="5"/>
  <c r="B26" i="57"/>
  <c r="D26" i="18"/>
  <c r="D12" i="13" s="1"/>
  <c r="D14" s="1"/>
  <c r="I65" i="6"/>
  <c r="I26" i="69"/>
  <c r="L86" i="6"/>
  <c r="E36" i="51"/>
  <c r="E38" s="1"/>
  <c r="H29" i="5"/>
  <c r="H31" s="1"/>
  <c r="L65" i="6"/>
  <c r="G26" i="52"/>
  <c r="M26" i="18"/>
  <c r="M12" i="13" s="1"/>
  <c r="M14" s="1"/>
  <c r="L26" i="18"/>
  <c r="L12" i="13" s="1"/>
  <c r="L14" s="1"/>
  <c r="L90" i="6"/>
  <c r="N86"/>
  <c r="C51"/>
  <c r="E51"/>
  <c r="E66" s="1"/>
  <c r="L82"/>
  <c r="N82"/>
  <c r="M94"/>
  <c r="L94"/>
  <c r="N94"/>
  <c r="G51"/>
  <c r="G66" s="1"/>
  <c r="I51"/>
  <c r="I66" s="1"/>
  <c r="K51"/>
  <c r="K66" s="1"/>
  <c r="N51"/>
  <c r="N66" s="1"/>
  <c r="B66"/>
  <c r="P51"/>
  <c r="P66" s="1"/>
  <c r="C66"/>
  <c r="F66"/>
  <c r="J66"/>
  <c r="G19" i="54"/>
  <c r="H19"/>
  <c r="L51" i="6" l="1"/>
  <c r="L66" s="1"/>
  <c r="H32" i="5"/>
  <c r="M66" i="6"/>
</calcChain>
</file>

<file path=xl/sharedStrings.xml><?xml version="1.0" encoding="utf-8"?>
<sst xmlns="http://schemas.openxmlformats.org/spreadsheetml/2006/main" count="5370" uniqueCount="856">
  <si>
    <t xml:space="preserve">And </t>
  </si>
  <si>
    <t>INDEX</t>
  </si>
  <si>
    <t>Sl.No.</t>
  </si>
  <si>
    <t>Profroma No.</t>
  </si>
  <si>
    <t>CONTENTS</t>
  </si>
  <si>
    <t>Sheet No.</t>
  </si>
  <si>
    <t>Proforma- I</t>
  </si>
  <si>
    <t>P-1</t>
  </si>
  <si>
    <t>Proforma- II</t>
  </si>
  <si>
    <t>P-2</t>
  </si>
  <si>
    <t>Proforma- III</t>
  </si>
  <si>
    <t>P-3</t>
  </si>
  <si>
    <t>Proforma- IV</t>
  </si>
  <si>
    <t>Proforma- V</t>
  </si>
  <si>
    <t>Proforma- V(A)</t>
  </si>
  <si>
    <t>P-5(A)</t>
  </si>
  <si>
    <t>Proforma- V(A)(i)</t>
  </si>
  <si>
    <t>P-5(A)(i)</t>
  </si>
  <si>
    <t>Proforma- V(B)</t>
  </si>
  <si>
    <t>P-5(B)</t>
  </si>
  <si>
    <t>Proforma- V(B)(i)</t>
  </si>
  <si>
    <t>P-5(B)(i)</t>
  </si>
  <si>
    <t>Proforma- VI</t>
  </si>
  <si>
    <t>P-6</t>
  </si>
  <si>
    <t>Proforma- VII</t>
  </si>
  <si>
    <t>P-7</t>
  </si>
  <si>
    <t>P-9</t>
  </si>
  <si>
    <t>P-10</t>
  </si>
  <si>
    <t>PROFORMA-I</t>
  </si>
  <si>
    <t xml:space="preserve">NO. OF POSTS </t>
  </si>
  <si>
    <t>PARTICULARS</t>
  </si>
  <si>
    <t>DURING</t>
  </si>
  <si>
    <t>TO BE FILLED</t>
  </si>
  <si>
    <t>(3-4+5)</t>
  </si>
  <si>
    <t>A. SCIENTIFIC/TECHNICAL</t>
  </si>
  <si>
    <t>Group. IV</t>
  </si>
  <si>
    <t>Group. III</t>
  </si>
  <si>
    <t>Group. II</t>
  </si>
  <si>
    <t>Group. I</t>
  </si>
  <si>
    <t>Others(if any)</t>
  </si>
  <si>
    <t>TOTAL  A</t>
  </si>
  <si>
    <t>B.ADMINISTRATION</t>
  </si>
  <si>
    <t>Group A</t>
  </si>
  <si>
    <t>Group B</t>
  </si>
  <si>
    <t>Group C</t>
  </si>
  <si>
    <t>Group D</t>
  </si>
  <si>
    <t>TOTAL B</t>
  </si>
  <si>
    <t>TOTAL  A+B</t>
  </si>
  <si>
    <t>PROFORMA-II</t>
  </si>
  <si>
    <t>BUDGET</t>
  </si>
  <si>
    <t>HEAD</t>
  </si>
  <si>
    <t>STIOS</t>
  </si>
  <si>
    <t>Quick Hire Fellows</t>
  </si>
  <si>
    <t>JRF/SRF/RA</t>
  </si>
  <si>
    <t>Project Assistants</t>
  </si>
  <si>
    <t>Casual/Contractual Workers</t>
  </si>
  <si>
    <t>(i) Temporary Status</t>
  </si>
  <si>
    <t>(ii) Daily/Monthly Wages</t>
  </si>
  <si>
    <t>Others (if any)</t>
  </si>
  <si>
    <t>PROFORMA-III</t>
  </si>
  <si>
    <t>NAME OF THE LABS/INSTTS.________________________________</t>
  </si>
  <si>
    <t>(RS. IN LAKH)</t>
  </si>
  <si>
    <t>Actual Expenditure</t>
  </si>
  <si>
    <t>Budget</t>
  </si>
  <si>
    <t>Addl. Requirement/</t>
  </si>
  <si>
    <t xml:space="preserve">               B.E.</t>
  </si>
  <si>
    <t>HEAD OF EXPENDITURE</t>
  </si>
  <si>
    <t>Allo-</t>
  </si>
  <si>
    <t>CSIR</t>
  </si>
  <si>
    <t>Against</t>
  </si>
  <si>
    <t>cation</t>
  </si>
  <si>
    <t>Grant</t>
  </si>
  <si>
    <t>Total</t>
  </si>
  <si>
    <t xml:space="preserve">CSIR </t>
  </si>
  <si>
    <t>I.R. /</t>
  </si>
  <si>
    <t xml:space="preserve">C/F  </t>
  </si>
  <si>
    <t>IR/LRF</t>
  </si>
  <si>
    <t>(9 to 11)</t>
  </si>
  <si>
    <t>L.R.F.</t>
  </si>
  <si>
    <t>(11-8)</t>
  </si>
  <si>
    <t>I  -----   NATIONAL LABS</t>
  </si>
  <si>
    <t>PROFORMA-V</t>
  </si>
  <si>
    <t>PROFORMA-V(A)</t>
  </si>
  <si>
    <t>NAME OF THE LABS / INSTTS.________________________________</t>
  </si>
  <si>
    <t>SCHEME : NATIONAL LAB</t>
  </si>
  <si>
    <t>Addl. Requirement</t>
  </si>
  <si>
    <t xml:space="preserve">              B.E.</t>
  </si>
  <si>
    <t>Project No.</t>
  </si>
  <si>
    <t>TOTAL</t>
  </si>
  <si>
    <t>PROFORMA-V(A)(i)</t>
  </si>
  <si>
    <t>A. Recurring</t>
  </si>
  <si>
    <t>a) Salary</t>
  </si>
  <si>
    <t>b) T.A. (In India)</t>
  </si>
  <si>
    <t xml:space="preserve">    T.A. (Abroad)</t>
  </si>
  <si>
    <t>c) Contingencies</t>
  </si>
  <si>
    <t>d) Maintenance</t>
  </si>
  <si>
    <t>e) Chem./Cons. &amp; Oth.Res.Exp.</t>
  </si>
  <si>
    <t>Total (A)</t>
  </si>
  <si>
    <t>B. Capital</t>
  </si>
  <si>
    <t>a) Land</t>
  </si>
  <si>
    <t>b) Works &amp; Services</t>
  </si>
  <si>
    <t>c) Apparatus &amp; Equipments</t>
  </si>
  <si>
    <t>Total (B)</t>
  </si>
  <si>
    <t>Grand Total (A+B)</t>
  </si>
  <si>
    <t>PROFORMA-V(B)</t>
  </si>
  <si>
    <t>PROFORMA-V(B)(i)</t>
  </si>
  <si>
    <t>PROFORMA-V(D)</t>
  </si>
  <si>
    <t>PROFORMA-V(D)(i)</t>
  </si>
  <si>
    <t>PROFORMA-V(C)</t>
  </si>
  <si>
    <t>PROFORMA-V(C)(i)</t>
  </si>
  <si>
    <t>PROFORMA-V(E)</t>
  </si>
  <si>
    <t>PROFORMA-V(E)(i)</t>
  </si>
  <si>
    <t>PROFORMA-V(F)</t>
  </si>
  <si>
    <t>PROFORMA-V(F)(i)</t>
  </si>
  <si>
    <t xml:space="preserve">                  P - 28     HCP </t>
  </si>
  <si>
    <t>HCP</t>
  </si>
  <si>
    <t>PROJECT NO. HCP ____________ (P -28)</t>
  </si>
  <si>
    <t xml:space="preserve">      Separate sheet should be used for each HCP Project.</t>
  </si>
  <si>
    <t>PROFORMA-VI</t>
  </si>
  <si>
    <t>NAME OF LABORATORY / INSTITUTE : _______________________________________________________</t>
  </si>
  <si>
    <t xml:space="preserve"> (RS. IN LAKHS)</t>
  </si>
  <si>
    <t>Sanction</t>
  </si>
  <si>
    <t xml:space="preserve">              B.E. </t>
  </si>
  <si>
    <t>Name of</t>
  </si>
  <si>
    <t>No. &amp;</t>
  </si>
  <si>
    <t>Original</t>
  </si>
  <si>
    <t>Revised</t>
  </si>
  <si>
    <t>Works</t>
  </si>
  <si>
    <t>Date</t>
  </si>
  <si>
    <t>Estimate</t>
  </si>
  <si>
    <t>@</t>
  </si>
  <si>
    <t>LRF</t>
  </si>
  <si>
    <t>TOTAL (A)</t>
  </si>
  <si>
    <t xml:space="preserve">                     (Rupees in lakh)          </t>
  </si>
  <si>
    <t>Actuals</t>
  </si>
  <si>
    <t>Allocation</t>
  </si>
  <si>
    <t>Anticipated</t>
  </si>
  <si>
    <t>Additional</t>
  </si>
  <si>
    <t>Upto</t>
  </si>
  <si>
    <t>requirement</t>
  </si>
  <si>
    <t>Requirement</t>
  </si>
  <si>
    <t>Head of Account</t>
  </si>
  <si>
    <t>(5+6 )</t>
  </si>
  <si>
    <t>(7-4)</t>
  </si>
  <si>
    <t>a) Pension</t>
  </si>
  <si>
    <t>b) Family Pension</t>
  </si>
  <si>
    <t>c) Gratuity</t>
  </si>
  <si>
    <t>d) Commuted value of Pension</t>
  </si>
  <si>
    <t>e) Leave Encashment</t>
  </si>
  <si>
    <t>f) Medical Expenses</t>
  </si>
  <si>
    <t>g) Contribution to P.F. &amp; New Pension Scheme</t>
  </si>
  <si>
    <t>h) Others (Please specify)</t>
  </si>
  <si>
    <t xml:space="preserve">                         (Rupees in lakh)</t>
  </si>
  <si>
    <t>Amount Paid / Payable</t>
  </si>
  <si>
    <t>Sl.</t>
  </si>
  <si>
    <t xml:space="preserve">Name and Designation  </t>
  </si>
  <si>
    <t xml:space="preserve">Date of </t>
  </si>
  <si>
    <t xml:space="preserve">                              Other Retirement Benefits</t>
  </si>
  <si>
    <t>No.</t>
  </si>
  <si>
    <t>of Official</t>
  </si>
  <si>
    <t>Retirement</t>
  </si>
  <si>
    <t>Pension</t>
  </si>
  <si>
    <t>DCRG</t>
  </si>
  <si>
    <t>Commutation</t>
  </si>
  <si>
    <t>Leave</t>
  </si>
  <si>
    <t>of Pension</t>
  </si>
  <si>
    <t>Encashment</t>
  </si>
  <si>
    <t>N.A.</t>
  </si>
  <si>
    <t>Total (C)</t>
  </si>
  <si>
    <t>whole year has to be indicated in the Column No.4.</t>
  </si>
  <si>
    <t>P81-82 EXTRA MURAL RESEARCH</t>
  </si>
  <si>
    <t>a) Research fellowship/associates</t>
  </si>
  <si>
    <t>b) Research scheme</t>
  </si>
  <si>
    <t>c) Emeritus/distinguished scientists</t>
  </si>
  <si>
    <t>d) Subsidy for symposia/seminar</t>
  </si>
  <si>
    <t>e) Partial travel grant to research scholars</t>
  </si>
  <si>
    <t>f) TA/DA/Hon. To experts</t>
  </si>
  <si>
    <t>g) Advert. &amp; printing charges</t>
  </si>
  <si>
    <t>h) SSB/Young scientist award</t>
  </si>
  <si>
    <t>i) Others</t>
  </si>
  <si>
    <t>P82 SCIENTIST POOL</t>
  </si>
  <si>
    <t xml:space="preserve">             The estimates under the scheme should be only for Fellows/Associates  and pool officers allocated by H.R.D.G., CSIR.</t>
  </si>
  <si>
    <t>RECEIPTS</t>
  </si>
  <si>
    <t>ANTICIPATED</t>
  </si>
  <si>
    <t>ESTIMATED</t>
  </si>
  <si>
    <t>HEADS OF RECEIPTS</t>
  </si>
  <si>
    <t xml:space="preserve">UPTO </t>
  </si>
  <si>
    <t>RECIPTS</t>
  </si>
  <si>
    <t>(3+4)</t>
  </si>
  <si>
    <t>1. DONATION (R04)</t>
  </si>
  <si>
    <t>2. CONTRIBUTION (R05)</t>
  </si>
  <si>
    <t>3. MISCELLANEOUS RECEIPTS (R06)</t>
  </si>
  <si>
    <t>3.1. SALE PROCEEDS OF LAB PRODUCT ETC.</t>
  </si>
  <si>
    <t>3.2. SALE OF PRICED PUBL/JOURN/DOCUMN ETC.</t>
  </si>
  <si>
    <t>3.3 RECEIPTS FROM MAJOR FACILITIES</t>
  </si>
  <si>
    <t>3.4 LICENCE FEE</t>
  </si>
  <si>
    <t>3.5 INTEREST EARNED ON SAVINGS BANK ACCOUNTS</t>
  </si>
  <si>
    <t>3.6 INTEREST ON INVESTMENTS / TERM DEPOSITS</t>
  </si>
  <si>
    <t>3.7 INTEREST FROM LOANS &amp; ADVANCES</t>
  </si>
  <si>
    <t>3.8 OTHER RECEIPTS</t>
  </si>
  <si>
    <t>3.9 DEDUCT REFUND OF RECEIPTS OF PREVIOUS YEAR (-)</t>
  </si>
  <si>
    <t>TOTAL (3)</t>
  </si>
  <si>
    <t>4. STATEMENT OF LABORATORY RESERVE</t>
  </si>
  <si>
    <t xml:space="preserve">a)  ROYALTY &amp; PREMIA </t>
  </si>
  <si>
    <t>b) TESTING &amp; ANALY. CHARGES</t>
  </si>
  <si>
    <t>c)  OTHER TECH. SERVICES</t>
  </si>
  <si>
    <t>d)  JOB WORKS</t>
  </si>
  <si>
    <t>SUB TOTAL (a to d)</t>
  </si>
  <si>
    <t>e)  REST OF (R071)</t>
  </si>
  <si>
    <t xml:space="preserve">    TOTAL (4)</t>
  </si>
  <si>
    <t>5. ROYALTY &amp; PREMIA (R907)</t>
  </si>
  <si>
    <t>TOTAL (4+5)</t>
  </si>
  <si>
    <t xml:space="preserve">6. STATEMENT OF EXTERNAL CASH FLOW </t>
  </si>
  <si>
    <t>a) DEPTT. BODIES CENTRAL/ STATE</t>
  </si>
  <si>
    <t>b) PUB. SEC. UNDERTAKING CENTRAL/ STATES</t>
  </si>
  <si>
    <t>c) FOREIGN/INTERNATIONAL AGENCIES</t>
  </si>
  <si>
    <t>d) PRIVATE INDUSTRIES</t>
  </si>
  <si>
    <t>TOTAL (6)</t>
  </si>
  <si>
    <t>TOTAL EARNINGS FROM EXTERNAL SOURCES</t>
  </si>
  <si>
    <t>c. Honorarium</t>
  </si>
  <si>
    <t>(10-5)</t>
  </si>
  <si>
    <t>PROFORMA-V(A)(ii)</t>
  </si>
  <si>
    <t>PROJECT NO. MLP____________ (P -11)</t>
  </si>
  <si>
    <t>Proforma- V(A)(ii)</t>
  </si>
  <si>
    <t>P-5(A)(ii)</t>
  </si>
  <si>
    <t>Proforma- V(C)</t>
  </si>
  <si>
    <t>Proforma- V(C)(i)</t>
  </si>
  <si>
    <t>Proforma- V(D)(i)</t>
  </si>
  <si>
    <t>Proforma- V(D)</t>
  </si>
  <si>
    <t>Proforma- V(E)</t>
  </si>
  <si>
    <t>Proforma- V(E)(i)</t>
  </si>
  <si>
    <t>Proforma- V(F)</t>
  </si>
  <si>
    <t>Proforma- V(F)(i)</t>
  </si>
  <si>
    <t>Proforma- V(G)</t>
  </si>
  <si>
    <t>Proforma- V(G)(i)</t>
  </si>
  <si>
    <t>P-5(C)</t>
  </si>
  <si>
    <t>P-5(C)(i)</t>
  </si>
  <si>
    <t>P-5(D)</t>
  </si>
  <si>
    <t>P-5(D)(i)</t>
  </si>
  <si>
    <t>P-5(E)</t>
  </si>
  <si>
    <t>P-5(E)(i)</t>
  </si>
  <si>
    <t>P-5(F)</t>
  </si>
  <si>
    <t>P-5(F)(i)</t>
  </si>
  <si>
    <t>P-5(G)</t>
  </si>
  <si>
    <t>P-5(G)(i)</t>
  </si>
  <si>
    <t xml:space="preserve">              (Rupees in lakh)</t>
  </si>
  <si>
    <t xml:space="preserve">                               Budgetary requirement</t>
  </si>
  <si>
    <t>Number</t>
  </si>
  <si>
    <t>Particulars</t>
  </si>
  <si>
    <t xml:space="preserve">of </t>
  </si>
  <si>
    <t>Other</t>
  </si>
  <si>
    <t>Pensioners</t>
  </si>
  <si>
    <t>(3 + 4)</t>
  </si>
  <si>
    <t>(6 + 7)</t>
  </si>
  <si>
    <t>Benefits</t>
  </si>
  <si>
    <t>i)   Pensioners</t>
  </si>
  <si>
    <t>ii) Family Pensioners</t>
  </si>
  <si>
    <t>Total (i + ii)</t>
  </si>
  <si>
    <t>Total ( A + B )</t>
  </si>
  <si>
    <t>Grand Total ( A + B + C )</t>
  </si>
  <si>
    <t xml:space="preserve">Others (if any) </t>
  </si>
  <si>
    <t>Consultants</t>
  </si>
  <si>
    <t>A.  MLP*</t>
  </si>
  <si>
    <t>TOTAL A</t>
  </si>
  <si>
    <t>d) Others</t>
  </si>
  <si>
    <t>P81 Research Scheme/Fellowship &amp; Scholarship</t>
  </si>
  <si>
    <t>Total (P81+P82)</t>
  </si>
  <si>
    <t>IR/</t>
  </si>
  <si>
    <t>(i) INTEREST OF INVESTMENT OF LAB. RES</t>
  </si>
  <si>
    <t>(ii) INTEREST OF INVESTMENT OF SPONSORED/CONSL. PROJ.</t>
  </si>
  <si>
    <t>(iii) OTHERS</t>
  </si>
  <si>
    <t>TOTAL RECEIPTS (1+2+3)</t>
  </si>
  <si>
    <t>TOTAL e(i+ii+iii)</t>
  </si>
  <si>
    <t>TOTAL  A+B+C</t>
  </si>
  <si>
    <t>Group. V</t>
  </si>
  <si>
    <t>Scientist H/OS Sci.</t>
  </si>
  <si>
    <t>A. DIRECTOR</t>
  </si>
  <si>
    <t>B. SCIENTIFIC/TECHNICAL</t>
  </si>
  <si>
    <t>C.ADMINISTRATION</t>
  </si>
  <si>
    <t>TOTAL  B</t>
  </si>
  <si>
    <t>TOTAL C</t>
  </si>
  <si>
    <t>(15-10)</t>
  </si>
  <si>
    <t>(16-13)</t>
  </si>
  <si>
    <t>2. Other Allowances</t>
  </si>
  <si>
    <t>b. Overtime Allowance</t>
  </si>
  <si>
    <t>d. Leave Travel Concession</t>
  </si>
  <si>
    <t>g. Professional Update Allowance</t>
  </si>
  <si>
    <t xml:space="preserve">5. P-05 H.R.D. </t>
  </si>
  <si>
    <t>a) P-50 Land Cost</t>
  </si>
  <si>
    <t>d) P-50 Workshop Machinery</t>
  </si>
  <si>
    <t>e) P-50 Office Equipments</t>
  </si>
  <si>
    <t>f) P-50 Furniture &amp; Fittings</t>
  </si>
  <si>
    <t>g) P-50 Library</t>
  </si>
  <si>
    <t>i) Books</t>
  </si>
  <si>
    <t>ii) Journals</t>
  </si>
  <si>
    <t>iii) e-Journal</t>
  </si>
  <si>
    <t>h) P-50 Model &amp; Exhibits</t>
  </si>
  <si>
    <t>i) P-50 Vehicles</t>
  </si>
  <si>
    <t>j) P-50 Tools &amp; Plants</t>
  </si>
  <si>
    <t xml:space="preserve">Total A+B </t>
  </si>
  <si>
    <t>1. Revenue</t>
  </si>
  <si>
    <t>(i)  T. A. (India)</t>
  </si>
  <si>
    <t>(ii) T.A. (Foreign)</t>
  </si>
  <si>
    <t>(iii) Contingencies</t>
  </si>
  <si>
    <t>(iv) Maintenance</t>
  </si>
  <si>
    <t xml:space="preserve">(v) Chemical, Consum.&amp; Other Res.Exp. </t>
  </si>
  <si>
    <t xml:space="preserve">2. Capital </t>
  </si>
  <si>
    <t xml:space="preserve">(i)   Work's &amp; Services </t>
  </si>
  <si>
    <t>(ii)  Appartus &amp; Equipment</t>
  </si>
  <si>
    <t>(iii) Other Capitals</t>
  </si>
  <si>
    <t>Total Nat. Labs. (A+B+C)</t>
  </si>
  <si>
    <t>(i) Conveyance/Computer Advance</t>
  </si>
  <si>
    <t>(ii) House Building Advance</t>
  </si>
  <si>
    <t>PROJECT NO. OLP____________ (P -12)</t>
  </si>
  <si>
    <t>B.  OLP*</t>
  </si>
  <si>
    <t xml:space="preserve">      * If there are more than four projects, the numbers may be increased accordingly</t>
  </si>
  <si>
    <t xml:space="preserve">      Separate sheet should be used for each NWP Project.</t>
  </si>
  <si>
    <t>PROFORMA-IX</t>
  </si>
  <si>
    <t>C.  EMPOWER*</t>
  </si>
  <si>
    <t>PROJECT NO. EMPOWER____________ (P -12)</t>
  </si>
  <si>
    <t>P-5(A)(iii)</t>
  </si>
  <si>
    <t>Proforma- VIII</t>
  </si>
  <si>
    <t xml:space="preserve">                  MLP/OLP/EMPOWER  PROJECTS</t>
  </si>
  <si>
    <t>PROFORMA-VII</t>
  </si>
  <si>
    <t>* approved works only</t>
  </si>
  <si>
    <t xml:space="preserve">  @ Copies of sanction Memo of each work should be attached in case of Revised Cost Estimates only.</t>
  </si>
  <si>
    <t>(6-7+8)</t>
  </si>
  <si>
    <t>1. Salary &amp; Sal. Linked Allowances</t>
  </si>
  <si>
    <t>a. Re-imburs. of Med.Exp./CGHS/Med.charges</t>
  </si>
  <si>
    <t>h. Total Other Allowances (a to g)</t>
  </si>
  <si>
    <t>3. Total Salaries (1+2h)</t>
  </si>
  <si>
    <t>9. Total Revenue  (3 to 8)</t>
  </si>
  <si>
    <t>m) (ii) P-702 Staff Qrs.(Construction) (Other)</t>
  </si>
  <si>
    <t>Total Rev.</t>
  </si>
  <si>
    <t>Total Capital</t>
  </si>
  <si>
    <t>A. P-804 Pension &amp; Other retirement benefits</t>
  </si>
  <si>
    <t>Other Heads (for CSIR Hqrs only)</t>
  </si>
  <si>
    <t>P-801 and P-62 ISTADS</t>
  </si>
  <si>
    <t>P-803 PPD/TNBD</t>
  </si>
  <si>
    <t>P-805 HRD</t>
  </si>
  <si>
    <t>P-80508 RAB</t>
  </si>
  <si>
    <t>P-807 Publicity &amp; Exhibition</t>
  </si>
  <si>
    <t>P80804 Grant to other Sci. Organisations</t>
  </si>
  <si>
    <t>P80805 CSIR Guest Houses (Science Centre)</t>
  </si>
  <si>
    <t xml:space="preserve">P80806 Celebrations </t>
  </si>
  <si>
    <t xml:space="preserve">B. P906- Advance </t>
  </si>
  <si>
    <t>(iii) Others</t>
  </si>
  <si>
    <t>4. NMITLI</t>
  </si>
  <si>
    <t>A. Revenue Heads</t>
  </si>
  <si>
    <t>Total Central Admin. (IIA+IIB)</t>
  </si>
  <si>
    <t>PROJECT SANCTIONED UNDER XIITH PLAN OTHER THAN THE CATAGORIES GIVEN EARLIER</t>
  </si>
  <si>
    <t>Proforma- V(H)</t>
  </si>
  <si>
    <t>Proforma- V(H)(i)</t>
  </si>
  <si>
    <t>P-5(H)</t>
  </si>
  <si>
    <t>P-5(H)(i)</t>
  </si>
  <si>
    <t>Total B. Capital (a to m)</t>
  </si>
  <si>
    <t>2015-16</t>
  </si>
  <si>
    <t>(Rupees in lakh)</t>
  </si>
  <si>
    <t>IN WHICH</t>
  </si>
  <si>
    <t>POSTS TO BE</t>
  </si>
  <si>
    <t>FILLED-UP</t>
  </si>
  <si>
    <t xml:space="preserve">MINIMUM </t>
  </si>
  <si>
    <t>PAY / PER</t>
  </si>
  <si>
    <t>PERSON / PER</t>
  </si>
  <si>
    <t>MONTH</t>
  </si>
  <si>
    <t>REQUIREMENT</t>
  </si>
  <si>
    <t>FOR A PERSON</t>
  </si>
  <si>
    <t xml:space="preserve">GROSS </t>
  </si>
  <si>
    <t>(2 X 5)</t>
  </si>
  <si>
    <t>Emouluments at the Minimum Rate of the Pay</t>
  </si>
  <si>
    <t>PROFORMA-IV (A)</t>
  </si>
  <si>
    <t>(2 X 4)</t>
  </si>
  <si>
    <t>Project Assistants/Fellows</t>
  </si>
  <si>
    <t xml:space="preserve">C. Special Proj. </t>
  </si>
  <si>
    <t>Total specialm proj.  (C1+C2)</t>
  </si>
  <si>
    <t>Stage/ Status of work in % progress</t>
  </si>
  <si>
    <t>1. P-50</t>
  </si>
  <si>
    <t xml:space="preserve">2. P-702 </t>
  </si>
  <si>
    <t>2 P-702</t>
  </si>
  <si>
    <t>2. P-702</t>
  </si>
  <si>
    <t>(5+6+7+8)</t>
  </si>
  <si>
    <t>OTHER PENSION BENEFITS</t>
  </si>
  <si>
    <t xml:space="preserve">2. Under Col.8 requirement of all other heads under P-804 excluding those under Col 4 to 7 have to be indicated. </t>
  </si>
  <si>
    <t>A. LUMP SUM WORKS</t>
  </si>
  <si>
    <t>PROFORMA-VI (B)</t>
  </si>
  <si>
    <t>PROFORMA-VI (A)</t>
  </si>
  <si>
    <t>A.  OTHER WORKS</t>
  </si>
  <si>
    <t>2. Col.No.5 &amp; Col No.8 may be filledup with realistic estimate of new recruitment.</t>
  </si>
  <si>
    <t xml:space="preserve">1. Please ensure that number in col.no.6 does not exceed the no.in col.no.2 </t>
  </si>
  <si>
    <t xml:space="preserve">   </t>
  </si>
  <si>
    <t>Expenditure under the budget head P-81 &amp; P-82 should be for NET qualified JRF/SRF only against valid authorisation from Head HRDG, CSIR Headquarters.</t>
  </si>
  <si>
    <t>Expenditure under P-62 &amp; P-801 of ISTADS should be booked only against valid allocation or special authorisation from CSIR.</t>
  </si>
  <si>
    <t>e. T.A. (India) #</t>
  </si>
  <si>
    <t>f. T.A. (Foreign) #</t>
  </si>
  <si>
    <t>4. P-04 Contingencies #</t>
  </si>
  <si>
    <t>6. P-06 Lab. Maintenance #</t>
  </si>
  <si>
    <t>c) P-50 App. &amp; Equip./Computer Equipments #</t>
  </si>
  <si>
    <t>k) P-50 Software dev./procurement/LAN/WAN #</t>
  </si>
  <si>
    <t>l) P-26 -ICT #</t>
  </si>
  <si>
    <t># These Heads includes allocation/ requirement under MLP/OLP/Infra/P-26 ICT/EMPOWER projects</t>
  </si>
  <si>
    <t xml:space="preserve">7. P-701 Staff Qrs. Maintenance </t>
  </si>
  <si>
    <t>8. P07 Chemical/Consum.&amp; Other Res.Exp. #</t>
  </si>
  <si>
    <t>3. IPTM</t>
  </si>
  <si>
    <t>(b) Capital</t>
  </si>
  <si>
    <t xml:space="preserve"> (a) Revenue</t>
  </si>
  <si>
    <t>(c) Total (IPTM)</t>
  </si>
  <si>
    <t>(c) Total (NMITLI)</t>
  </si>
  <si>
    <t>5. ITR (Innovation Complexes)</t>
  </si>
  <si>
    <t>(c) Total (ITR Innovation Complex)</t>
  </si>
  <si>
    <t>b) (ii) P-50 Works &amp; Ser./Elec. Instal. (Other)</t>
  </si>
  <si>
    <t>b) (i) P-50 Works &amp; Ser./Elec. Instal. (Lumpsum)</t>
  </si>
  <si>
    <t>m) (i) P-702 Staff Qrs.(Const.) (Lumpsum)</t>
  </si>
  <si>
    <t>SANCTIONED STRENGTH</t>
  </si>
  <si>
    <t xml:space="preserve">(c) Total </t>
  </si>
  <si>
    <t>2. CENTRAL ADMINISTRATION</t>
  </si>
  <si>
    <t>2016-17</t>
  </si>
  <si>
    <t>r</t>
  </si>
  <si>
    <t>RSP</t>
  </si>
  <si>
    <t xml:space="preserve">Total </t>
  </si>
  <si>
    <t xml:space="preserve">                  P - 14    RSP  PROJECTS</t>
  </si>
  <si>
    <t xml:space="preserve">      Separate sheet should be used for each RSP Project.</t>
  </si>
  <si>
    <t>PROFORMA-V(I)</t>
  </si>
  <si>
    <t>PROFORMA-V(I)(i)</t>
  </si>
  <si>
    <t>Proforma- V(I)(i)</t>
  </si>
  <si>
    <t>Proforma-VII(A)</t>
  </si>
  <si>
    <t>Proforma- VII(A)(i)</t>
  </si>
  <si>
    <t>Proforma- VI (B)</t>
  </si>
  <si>
    <t>Proforma- VI (A)</t>
  </si>
  <si>
    <t>P-6 (A)</t>
  </si>
  <si>
    <t>P-7 (A)</t>
  </si>
  <si>
    <t>P-7 (A) (i)</t>
  </si>
  <si>
    <t>P- 6 (C )</t>
  </si>
  <si>
    <t xml:space="preserve">                       PROFORMA-VII(A)</t>
  </si>
  <si>
    <t>PROFORMA-VII(A)(i)</t>
  </si>
  <si>
    <t>Proforma- V(I)</t>
  </si>
  <si>
    <t>Proforma- IV(A)</t>
  </si>
  <si>
    <t xml:space="preserve">                     CSC</t>
  </si>
  <si>
    <t>CSC</t>
  </si>
  <si>
    <t xml:space="preserve">      Separate sheet should be used for each CSC Project.</t>
  </si>
  <si>
    <t xml:space="preserve">                 BSC</t>
  </si>
  <si>
    <t xml:space="preserve">      Separate sheet should be used for each BSC Project.</t>
  </si>
  <si>
    <t xml:space="preserve">PROJECT NO. BSC__________ </t>
  </si>
  <si>
    <t xml:space="preserve">                 ESC</t>
  </si>
  <si>
    <t xml:space="preserve">      Separate sheet should be used for each ESC Project.</t>
  </si>
  <si>
    <t xml:space="preserve">          PSC</t>
  </si>
  <si>
    <t xml:space="preserve">      Separate sheet should be used for each PSC Project.</t>
  </si>
  <si>
    <t xml:space="preserve">      ISC</t>
  </si>
  <si>
    <t xml:space="preserve">PROJECT NO. ISC ____________ </t>
  </si>
  <si>
    <t xml:space="preserve">      Separate sheet should be used for each ISC Project.</t>
  </si>
  <si>
    <t>Proforma- V(J)</t>
  </si>
  <si>
    <t>Proforma- V(J)(i)</t>
  </si>
  <si>
    <t>Proforma- V(K)</t>
  </si>
  <si>
    <t>Proforma- V(K)(i)</t>
  </si>
  <si>
    <t>P-5(I)</t>
  </si>
  <si>
    <t>P-5(I)(i)</t>
  </si>
  <si>
    <t>P-5(J)</t>
  </si>
  <si>
    <t>P-5(J)(i)</t>
  </si>
  <si>
    <t xml:space="preserve">                  P - 22     NWP PROJECTS</t>
  </si>
  <si>
    <t>PROFORMA-V(J)(i)</t>
  </si>
  <si>
    <t>PROFORMA-V(J)</t>
  </si>
  <si>
    <t>PROFORMA-V(K)(i)</t>
  </si>
  <si>
    <t>PROFORMA-V(K)</t>
  </si>
  <si>
    <t xml:space="preserve">7. Research Scheme, Fellowships </t>
  </si>
  <si>
    <t>6 Open Innovation</t>
  </si>
  <si>
    <t>8 Scientist Pool</t>
  </si>
  <si>
    <t>PROJECT NO.  ____________ Major Code P-11, P-22</t>
  </si>
  <si>
    <t>Total C</t>
  </si>
  <si>
    <t>BSC</t>
  </si>
  <si>
    <t>ESC</t>
  </si>
  <si>
    <t>PSC</t>
  </si>
  <si>
    <t>ISC</t>
  </si>
  <si>
    <t>Grand Total(A+B+C)</t>
  </si>
  <si>
    <t xml:space="preserve">  BREAK-UP OF R.E. 2016-17 AND B.E. 2017-18  OF PENSIONARY EXPENDITURE</t>
  </si>
  <si>
    <t>RETIREMENT DURING 2017-18</t>
  </si>
  <si>
    <t>2017-18</t>
  </si>
  <si>
    <t xml:space="preserve"> IN 2017-18</t>
  </si>
  <si>
    <t xml:space="preserve">           2017-18</t>
  </si>
  <si>
    <t xml:space="preserve">      Additional requirement in RE 2016-17 and BE 2017-18 must be within the approved allocation for these years.</t>
  </si>
  <si>
    <t xml:space="preserve"> 2015-16</t>
  </si>
  <si>
    <t xml:space="preserve">                    2016-17</t>
  </si>
  <si>
    <t>FTT</t>
  </si>
  <si>
    <t xml:space="preserve">                  FTT PROJECTS</t>
  </si>
  <si>
    <t xml:space="preserve">      Separate sheet should be used for each FTT Project.</t>
  </si>
  <si>
    <t>(Total)</t>
  </si>
  <si>
    <t>PROFORMA -V(G)</t>
  </si>
  <si>
    <t>PROFORMA-V(G)(I)</t>
  </si>
  <si>
    <t>PROFORMA-V(H)</t>
  </si>
  <si>
    <t>PROFORMA-V(H)(i)</t>
  </si>
  <si>
    <t>P-5 (K)</t>
  </si>
  <si>
    <t>P-5 (K)(i)</t>
  </si>
  <si>
    <t xml:space="preserve">                                               STATEMENT OF ESTIMATES OF RECEIPTS FOR 2017-18 AND 2018-19</t>
  </si>
  <si>
    <t>30.09.17</t>
  </si>
  <si>
    <t>FROM OCT.17</t>
  </si>
  <si>
    <t>TO MARCH 18</t>
  </si>
  <si>
    <t>2018-19</t>
  </si>
  <si>
    <t>y</t>
  </si>
  <si>
    <t xml:space="preserve">                          2016-17</t>
  </si>
  <si>
    <t xml:space="preserve">                              SUMMARY OF R.E. 2017-18 &amp; B.E. 2018-19  - RESEARCH SCHEMES &amp; SCIENTISTS POOL </t>
  </si>
  <si>
    <t xml:space="preserve">        DETAILS OF OFFICIALS RETIRING DURING 2017-18 &amp; 2018-19 AND PENSIONARY EXPENDITURE</t>
  </si>
  <si>
    <t>A. Existing Pensioners as on 01.04.2017</t>
  </si>
  <si>
    <t>B. Officials Retiring during 2017-18 (Name &amp; Designation)</t>
  </si>
  <si>
    <t>C. Officials going to be retired during 2018-19(Name &amp; Designation)</t>
  </si>
  <si>
    <t>1.Amount of Other Retirement Benefits not paid upto 31-03-2017 has to be indicated in column 5, 6 and  7 whereas pension for</t>
  </si>
  <si>
    <t xml:space="preserve">                   BREAK-UP OF REVISED ESTIMATES 2017-18 AND BUDGET ESTIMATES 2018-19 OF PENSIONARY EXPENDITURE</t>
  </si>
  <si>
    <t>A. Existing Pensioners as on 01.04.17</t>
  </si>
  <si>
    <t>B. Officials retiring during 2017-18</t>
  </si>
  <si>
    <t>C. Officials retiring during 2018-19</t>
  </si>
  <si>
    <t xml:space="preserve">                                                                SUMMARY OF REVISED ESTIMATES 2017-18 AND BUDGET ESTIMATES 2018-19 OF PENSIONARY EXPENDITURE</t>
  </si>
  <si>
    <t>from 1-10-17</t>
  </si>
  <si>
    <t>to 31-3-18</t>
  </si>
  <si>
    <t>in 2017-18</t>
  </si>
  <si>
    <t>B.E. 2018-19</t>
  </si>
  <si>
    <t xml:space="preserve">                            REQUIREMENT UNDER P50 - WORKS &amp; SERVICES AND P-702 STAFF QUARTERS CAPITAL (OTHER WORKS) IN REVISED ESTIMATES 2017-18 &amp; BUDGET ESTIMATES 2018-19</t>
  </si>
  <si>
    <t>Expenditure during                      2016-17</t>
  </si>
  <si>
    <t xml:space="preserve"> 2016-17</t>
  </si>
  <si>
    <t>Total Requirement for                  2017-18</t>
  </si>
  <si>
    <t xml:space="preserve">                            REQUIREMENT UNDER P50 - WORKS &amp; SERVICES AND P-702 STAFF QUARTERS CAPITAL (LUMP SUM) IN REVISED ESTIMATES 2017-18 &amp; BUDGET ESTIMATES 2018-19</t>
  </si>
  <si>
    <t>Progressive Exp. Upto 31.3.2017</t>
  </si>
  <si>
    <t>Expenditure during               2016-17</t>
  </si>
  <si>
    <t>Total Requirement for           2017-18</t>
  </si>
  <si>
    <t>Expenditure during           2016-17</t>
  </si>
  <si>
    <t>Total Requirement for        2017-18</t>
  </si>
  <si>
    <t xml:space="preserve">                                             SUMMARY OF REQUIREMENT UNDER P50 - WORKS &amp; SERVICES AND P-702 STAFF QUARTERS CAPITAL IN REVISED ESTIMATES 2017-18 &amp; BUDGET ESTIMATES 2018-19</t>
  </si>
  <si>
    <t xml:space="preserve">                       REVISED ESTIMATES 2017-18 &amp; BUDGET ESTIMATES 2018-19- UNDER R &amp; D PROJECTS                             </t>
  </si>
  <si>
    <t>Total Requirement for 2017-18</t>
  </si>
  <si>
    <t xml:space="preserve">      Savings 2017-18</t>
  </si>
  <si>
    <t xml:space="preserve">           2018-19</t>
  </si>
  <si>
    <t xml:space="preserve">      Additional requirement in RE 2017-18 and BE 2018-19 must be within the approved allocation for these years.</t>
  </si>
  <si>
    <t xml:space="preserve">                                                    SUMMARY OF REVISED ESTIMATES 2017-18 &amp; BUDGET ESTIMATES 2018-19 - UNDER R &amp; D PROJECTS</t>
  </si>
  <si>
    <t xml:space="preserve">      Additional requirement in RE 2017-18  and BE 2018-19 must be within the approved allocation for these years.</t>
  </si>
  <si>
    <t xml:space="preserve">                                                    REVISED ESTIMATES 2017-18 &amp; BUDGET ESTIMATES 2018-19- UNDER R &amp; D PROJECTS</t>
  </si>
  <si>
    <t xml:space="preserve">                                                    REVISED ESTIMATES 2017-18 &amp; BUDGET ESTIMATES 2018-19 - UNDER R &amp; D PROJECTS</t>
  </si>
  <si>
    <t xml:space="preserve">                                                    SUMMARY OF REVISED ESTIMATES 2017-18 &amp; BUDGET ESTIMATES 2018-19- UNDER R &amp; D PROJECTS</t>
  </si>
  <si>
    <t xml:space="preserve">      Additional requirement in RE 2017-18 and BE 2018-19  must be within the approved allocation for these years.</t>
  </si>
  <si>
    <t xml:space="preserve">                   SUMMARY OF REVISED ESTIMATES 2017-18 &amp; BUDGET ESTIMATES 2018-19 - UNDER R &amp; D PROJECTS</t>
  </si>
  <si>
    <t xml:space="preserve">           2018-19 </t>
  </si>
  <si>
    <t xml:space="preserve">  REGULAR MANPOWER POSITION AS ON 01.04.2017 &amp; PROJECTED UPTO 31.3.2018</t>
  </si>
  <si>
    <t>NUMBER IN POSITION AS ON 01/04/2017</t>
  </si>
  <si>
    <t>POSTS TO BE FILLED UP IN 2017-18</t>
  </si>
  <si>
    <t>NUMBER IN POSITION AS ON 31/03/2018</t>
  </si>
  <si>
    <t>RETIREMENT DURING 2018-19</t>
  </si>
  <si>
    <t>NO. OF POSTS TO BE FILLED IN 2018-19</t>
  </si>
  <si>
    <t>EXPECTED NUMBER AS ON 31/03/2019</t>
  </si>
  <si>
    <t>DURING 2017-18</t>
  </si>
  <si>
    <t xml:space="preserve">                                    SUMMARY OF REVISED ESTIMATES 2017-18  &amp; BUDGET ESTIMATES 2018-19</t>
  </si>
  <si>
    <t>FINANCIAL IMPACT ON FILLING-UP OF NEW POSTS DURING THE YEAR 2017-18</t>
  </si>
  <si>
    <t>REQUIREMENT DURING 2018-19</t>
  </si>
  <si>
    <t>FINANCIAL IMPACT ON FILLING-UP OF NEW TEMPORARY MANPOWER DURING THE YEAR 2017-18</t>
  </si>
  <si>
    <t xml:space="preserve">  STATEMENT OF ESTIMATES OF RECEIPTS  2017-18 AND 2018-19</t>
  </si>
  <si>
    <t>Progressive Exp. Upto 31.3.2016</t>
  </si>
  <si>
    <t>Revised Estimates 2017-18</t>
  </si>
  <si>
    <t>Budget Estimates 2018-19</t>
  </si>
  <si>
    <t>PROFORMA-IV</t>
  </si>
  <si>
    <t>PROFORMA-VIII</t>
  </si>
  <si>
    <t xml:space="preserve">P-4 </t>
  </si>
  <si>
    <t>P-4(A)</t>
  </si>
  <si>
    <t xml:space="preserve">  REGULAR MAN POWER POSITION AS ON 01.04.2017 &amp; PROJECTED UPTO 31.03.2018</t>
  </si>
  <si>
    <t xml:space="preserve">  TEMPORARY MANPOWER POSITION AS ON 01-04-2017 &amp; PROJECTED UPTO 31-03-2018</t>
  </si>
  <si>
    <t xml:space="preserve">  SUMMARY OF REVISED ESTIMATES 2017-18  &amp; BUDGET ESTIMATES 2018-19</t>
  </si>
  <si>
    <t xml:space="preserve"> FINANCIAL IMPACT ON FILLING UP OF NEW POSTS DUIRING THE YEAR 2017-18</t>
  </si>
  <si>
    <t xml:space="preserve"> FINANCIAL IMPACT ON FILLING UP OF NEW TEMPORARY MANPOWER DUIRING THE YEAR 2017-18</t>
  </si>
  <si>
    <t xml:space="preserve">  SUMMARY OF R.E 2017-18 &amp; B.E. 2018-19 UNDER P-11 MLP/OLP/EMPOWER  PROJECTS</t>
  </si>
  <si>
    <t xml:space="preserve">  PROJECT WISE DETAILS OF R.E. 2017-18 &amp; B.E. 2018-19 UNDER P-11 MLP PROJECTS</t>
  </si>
  <si>
    <t xml:space="preserve">  PROJECT WISE DETAILS OF R.E. 2017-18 &amp; B.E. 2018-19 UNDER P-12 OLP PROJECTS</t>
  </si>
  <si>
    <t xml:space="preserve">  PROJECT WISE DETAILS OF R.E. 2017-18 &amp; B.E. 2018-19 UNDER P-12 EMPOWER PROJECTS</t>
  </si>
  <si>
    <t xml:space="preserve">  SUMMARY OF R.E. 2017-18 &amp; B.E. 2018-19 UNDER P-22 NWP PROJECTS</t>
  </si>
  <si>
    <t xml:space="preserve">  PROJECT WISE DETAILS OF  R.E. 2017-18  &amp; B.E. 2018-19 UNDER P-22 NWP PROJECTS</t>
  </si>
  <si>
    <t xml:space="preserve">  PROJECT WISE DETAILS OF  R.E. 2017-18 &amp; B.E. 2018-19 UNDER  FTT PROJECTS</t>
  </si>
  <si>
    <t xml:space="preserve">  SUMMARY OF R.E. 2017-18  &amp; B.E. 2018-19  UNDER FTT PROJECTS</t>
  </si>
  <si>
    <t xml:space="preserve">  SUMMARY OF R.E. 2017-18 &amp; B.E. 2018-19 UNDER P-28 HCP PROJECTS</t>
  </si>
  <si>
    <t xml:space="preserve">  PROJECT WISE DETAILS OF  R.E. 2017-18 &amp; BE 2018-19 UNDER P-28 HCP PROJECTS</t>
  </si>
  <si>
    <t xml:space="preserve">  SUMMARY OF R.E. 2017-18 &amp; B.E. 2018-19 UNDER P-14 RSP PROJECTS</t>
  </si>
  <si>
    <t xml:space="preserve">  PROJECT WISE DETAILS OF  R.E. 2017-18 &amp; BE 2018-19 UNDER P-14 RSP PROJECTS</t>
  </si>
  <si>
    <t xml:space="preserve">  SUMMARY OF R.E. 2017-18 &amp; B.E. 2018-19 UNDER  CSC PROJECTS</t>
  </si>
  <si>
    <t xml:space="preserve">  PROJECT WISE DETAILS OF  R.E. 2017-18 &amp; BE 2018-19 UNDER CSC PROJECTS</t>
  </si>
  <si>
    <t xml:space="preserve">  PROJECT WISE DETAILS OF  R.E. 2017-18 &amp; BE 2018-19 UNDER ESC PROJECTS</t>
  </si>
  <si>
    <t xml:space="preserve">  PROJECT WISE DETAILS OF  R.E. 2017-18 &amp; BE 2018-19 UNDER BSC PROJECTS</t>
  </si>
  <si>
    <t xml:space="preserve">  SUMMARY OF R.E. 2017-18 &amp; B.E. 2018-19 UNDER BSC PROJECTS</t>
  </si>
  <si>
    <t xml:space="preserve">  SUMMARY OF R.E. 2017-18 &amp; B.E. 2018-19 UNDER ESC PROJECTS</t>
  </si>
  <si>
    <t xml:space="preserve">  SUMMARY OF R.E. 2017-18 &amp; B.E. 2018-19 UNDER PSC PROJECTS</t>
  </si>
  <si>
    <t xml:space="preserve">  PROJECT WISE DETAILS OF  R.E. 2017-18 &amp; BE 2018-19 UNDER PSC PROJECTS</t>
  </si>
  <si>
    <t xml:space="preserve">  SUMMARY OF R.E. 2017-18 &amp; B.E. 2018-19 UNDER ISC  PROJECTS</t>
  </si>
  <si>
    <t xml:space="preserve">  PROJECT WISE DETAILS OF  R.E. 2017-18 &amp; BE 2018-19 UNDER ISC PROJECTS</t>
  </si>
  <si>
    <t xml:space="preserve">  SUMMARY OF R.E. 2017-18 &amp; B.E. 2018-19 UNDER THE XIITH PLAN PROJECTS OTHER THAN THE ABOVE CAT.</t>
  </si>
  <si>
    <t xml:space="preserve">  PROJECT WISE DETAILS OF  R.E. 2017-18  &amp; BE 2018-19 UNDER THE XIITH PLAN PROJECTS OTHER THAN THE ABOVE CAT.</t>
  </si>
  <si>
    <t xml:space="preserve"> SUMMARY OF  R.E. AND B.E. UNDER P-50 WORKS &amp; SERVICES &amp; P-702 STAFF QR. CAPITAL RE 2017-18 &amp; BE 2018-19</t>
  </si>
  <si>
    <t xml:space="preserve"> REQUIREMENT UNDER P-50- WORKS &amp; SERVICES &amp; P-702 STAFF QR. CAPITAL (LUMP SUM) IN RE 2017-18 &amp; BE 2018-19</t>
  </si>
  <si>
    <t xml:space="preserve"> REQUIREMENT UNDER P-50- WORKS &amp; SERVICES &amp; P-702 STAFF QR. CAPITAL (OTHERS WORKS) IN RE 2017-18 &amp; BE 2018-19</t>
  </si>
  <si>
    <t xml:space="preserve">  SUMMARY OF R.E. 2017-18 AND B.E. 2018-19  OF PENSIONARY EXPENDITURE</t>
  </si>
  <si>
    <t xml:space="preserve">  DETAILS OF OFFICIALS RETIRING DURING 2017-18 &amp; 2018-19 AND PENSIONARY EXPENDITURE</t>
  </si>
  <si>
    <t>Proforma-IX</t>
  </si>
  <si>
    <t xml:space="preserve">  Upto  30.09.2017</t>
  </si>
  <si>
    <t xml:space="preserve">      Total requirement should include expenditure upto 30.09.2017  and anticipated requirement upto 31.03.2018</t>
  </si>
  <si>
    <t xml:space="preserve">        Total requirement should include expenditure upto 30.09.2017 and anticipated requirement upto 31.03.2018</t>
  </si>
  <si>
    <t xml:space="preserve">        Total requirement should include expenditure upto 30.09.2017  and anticipated requirement upto 31.03.2018</t>
  </si>
  <si>
    <t xml:space="preserve">  Upto  30.09-2017</t>
  </si>
  <si>
    <t xml:space="preserve">  Upto 30.09.2017</t>
  </si>
  <si>
    <t xml:space="preserve">         The total requirement should include expenditure upto 30.09.2017 and anticipated requirement upto 31.3.2018</t>
  </si>
  <si>
    <t xml:space="preserve">            The total requirement should include expenditure upto 30.09.2017 and anticipated requirement  upto 31.3.2018</t>
  </si>
  <si>
    <t>p</t>
  </si>
  <si>
    <t xml:space="preserve">  SUMMARY OF R.E. 2017-18 &amp; B.E. 2018-19  - RESEARCH SCHEMES &amp; SCIENTISTS POOL</t>
  </si>
  <si>
    <t xml:space="preserve">TOTAL(B) </t>
  </si>
  <si>
    <t>GROSS TOTAL (A + B)</t>
  </si>
  <si>
    <t>B.OTHERS</t>
  </si>
  <si>
    <t>D.A. for 1-7-2017, 1-1-2018 and 1-7-2018 may be calculated @ 5%,7% &amp; 9% respectively.</t>
  </si>
  <si>
    <t>Level</t>
  </si>
  <si>
    <t xml:space="preserve">               Please ensure that gross requirement should be reflected in respective columns of Proforma III</t>
  </si>
  <si>
    <t>LEVEL</t>
  </si>
  <si>
    <t>Please ensure that gross requirement should be reflected in respective columns of Proforma III</t>
  </si>
  <si>
    <t xml:space="preserve">           D.R. for 1-7-2017, 1-1-2018 and 1-7-2018 may be calculated @ 5%, 7% &amp; 9% respectively.</t>
  </si>
  <si>
    <t>30.09.2017</t>
  </si>
  <si>
    <t xml:space="preserve"> Total requirement for 2017-18</t>
  </si>
  <si>
    <t>NAME OF THE LABS / INSTTS._CGCRI_______________________________</t>
  </si>
  <si>
    <t>NAME OF THE LABS / INSTTS.___CGCRI_____________________________</t>
  </si>
  <si>
    <t>NAME OF THE LABS / INSTTS.__CGCRI______________________________</t>
  </si>
  <si>
    <t>1   NWP0055</t>
  </si>
  <si>
    <t>2 NWP0056</t>
  </si>
  <si>
    <t>PROJECT NO. NWP__0055__________ (P -22)</t>
  </si>
  <si>
    <t>PROJECT NO. NWP__0056__________ (P -22)</t>
  </si>
  <si>
    <t>1 MLP0101</t>
  </si>
  <si>
    <t>2 MLP0201</t>
  </si>
  <si>
    <t>3 MLP0202</t>
  </si>
  <si>
    <t>4 MLP0203</t>
  </si>
  <si>
    <t>5 MLP0301</t>
  </si>
  <si>
    <t>6 MLP0302</t>
  </si>
  <si>
    <t>7 MLP0401</t>
  </si>
  <si>
    <t>CGCRI</t>
  </si>
  <si>
    <t>1 RSP4028</t>
  </si>
  <si>
    <t>2 RSP4029</t>
  </si>
  <si>
    <t>3 RSP4030</t>
  </si>
  <si>
    <t>4 RSP4031</t>
  </si>
  <si>
    <t>5 RSP4032</t>
  </si>
  <si>
    <t>6 RSP4033</t>
  </si>
  <si>
    <t>7 RSP4042</t>
  </si>
  <si>
    <t>8 RSP4043</t>
  </si>
  <si>
    <t>9 RSP4045</t>
  </si>
  <si>
    <t>10 RSP4046</t>
  </si>
  <si>
    <t>11 RSP4048</t>
  </si>
  <si>
    <t>NAME OF THE LABS / INSTTS CGCRI</t>
  </si>
  <si>
    <t>PROJECT NO. RSP 4028____________ (P -14)</t>
  </si>
  <si>
    <t>PROJECT NO. RSP __4029__________ (P -14)</t>
  </si>
  <si>
    <t>PROJECT NO. RSP _4030___________ (P -14)</t>
  </si>
  <si>
    <t>PROJECT NO. RSP _4031___________ (P -14)</t>
  </si>
  <si>
    <t>PROJECT NO. RSP _4032___________ (P -14)</t>
  </si>
  <si>
    <t>PROJECT NO. RSP _4033___________ (P -14)</t>
  </si>
  <si>
    <t>PROJECT NO. RSP __4042__________ (P -14)</t>
  </si>
  <si>
    <t>PROJECT NO. RSP __4043__________ (P -14)</t>
  </si>
  <si>
    <t>PROJECT NO. RSP __4045__________ (P -14)</t>
  </si>
  <si>
    <t>PROJECT NO. RSP _4046___________ (P -14)</t>
  </si>
  <si>
    <t>PROJECT NO. RSP _4048___________ (P -14)</t>
  </si>
  <si>
    <t>1 CSC0101</t>
  </si>
  <si>
    <t>2 CSC0104</t>
  </si>
  <si>
    <t>2 CSC0114</t>
  </si>
  <si>
    <t>4 CSC0115</t>
  </si>
  <si>
    <t>5 CSC0135</t>
  </si>
  <si>
    <t xml:space="preserve">PROJECT NO. CSC___0101_________ </t>
  </si>
  <si>
    <t xml:space="preserve">PROJECT NO. CSC___0104_________ </t>
  </si>
  <si>
    <t xml:space="preserve">PROJECT NO. CSC___0114_________ </t>
  </si>
  <si>
    <t xml:space="preserve">PROJECT NO. CSC___0115_________ </t>
  </si>
  <si>
    <t xml:space="preserve">PROJECT NO. CSC___0135________ </t>
  </si>
  <si>
    <t>`</t>
  </si>
  <si>
    <t>1 ESC0102</t>
  </si>
  <si>
    <t>2 ESC0103</t>
  </si>
  <si>
    <t>3 ESC0104</t>
  </si>
  <si>
    <t>4 ESC0110</t>
  </si>
  <si>
    <t>5 ESC0112</t>
  </si>
  <si>
    <t>6 ESC0202</t>
  </si>
  <si>
    <t>7 ESC0306</t>
  </si>
  <si>
    <t xml:space="preserve">PROJECT NO. ESC __0102__________ </t>
  </si>
  <si>
    <t xml:space="preserve">PROJECT NO. ESC __0103__________ </t>
  </si>
  <si>
    <t xml:space="preserve">PROJECT NO. ESC ___0104_________ </t>
  </si>
  <si>
    <t xml:space="preserve">PROJECT NO. ESC __0110__________ </t>
  </si>
  <si>
    <t xml:space="preserve">PROJECT NO. ESC __0112__________ </t>
  </si>
  <si>
    <t xml:space="preserve">PROJECT NO. ESC _0202___________ </t>
  </si>
  <si>
    <t xml:space="preserve">PROJECT NO. ESC ___0306_________ </t>
  </si>
  <si>
    <t>1 PSC0101</t>
  </si>
  <si>
    <t>PROJECT NO. PSC 0101</t>
  </si>
  <si>
    <t>NA</t>
  </si>
  <si>
    <t>PROJECT NO.___________ (P -11)</t>
  </si>
  <si>
    <t>PROJECT NO. FTT___MLP0101</t>
  </si>
  <si>
    <t>PROJECT NO. FTT___MLP0201</t>
  </si>
  <si>
    <t>PROJECT NO. FTT___MLP0202</t>
  </si>
  <si>
    <t>PROJECT NO. FTT___MLP0203</t>
  </si>
  <si>
    <t>PROJECT NO. FTT___MLP0301</t>
  </si>
  <si>
    <t>PROJECT NO. FTT___MLP0302</t>
  </si>
  <si>
    <t>PROJECT NO. FTT___MLP0401</t>
  </si>
  <si>
    <t>Name of the Laboratory / Institute CSIR-CGCRI,KOLKATA-32</t>
  </si>
  <si>
    <t>ADHIR KR BASU</t>
  </si>
  <si>
    <t>1.3.2017</t>
  </si>
  <si>
    <t>SURAJIT GUPTA</t>
  </si>
  <si>
    <t>31.3.2017</t>
  </si>
  <si>
    <t>SWAPAN ROY</t>
  </si>
  <si>
    <t>KRISHNAPADA DAS</t>
  </si>
  <si>
    <t>31.5.2017</t>
  </si>
  <si>
    <t>NABA KUMAR DAS</t>
  </si>
  <si>
    <t>ASHOKE KR MAITY</t>
  </si>
  <si>
    <t>SUBHRA LAHIRI</t>
  </si>
  <si>
    <t>30.6.2017</t>
  </si>
  <si>
    <t>SHYAMAL GHOSH</t>
  </si>
  <si>
    <t>BASUDEV KARMAKAR</t>
  </si>
  <si>
    <t>31.7.2017</t>
  </si>
  <si>
    <t>NIRMAL KR BISWAS</t>
  </si>
  <si>
    <t>CHANDRA PRABHA SINGH</t>
  </si>
  <si>
    <t>RATAN CHAKRABORTY</t>
  </si>
  <si>
    <t>31.8.2017</t>
  </si>
  <si>
    <t>ABHIJIT BHATTACHARJEE</t>
  </si>
  <si>
    <t>RAM NARAYAN KUMAR</t>
  </si>
  <si>
    <t>CHANDAN KR DUTTA</t>
  </si>
  <si>
    <t>30.9.2017</t>
  </si>
  <si>
    <t>INDRAJIT GHOSH</t>
  </si>
  <si>
    <t>31.10.2017</t>
  </si>
  <si>
    <t>SWAPAN KR MAJUMDER</t>
  </si>
  <si>
    <t>30.11.2017</t>
  </si>
  <si>
    <t>BISWANATH DAS</t>
  </si>
  <si>
    <t>GOUTAM DE</t>
  </si>
  <si>
    <t>31.1.2018</t>
  </si>
  <si>
    <t>SUDAKSHINA ROY</t>
  </si>
  <si>
    <t>MAHABIR MANDI</t>
  </si>
  <si>
    <t>PRABIR KR SAHA</t>
  </si>
  <si>
    <t>R C CHOWHAN</t>
  </si>
  <si>
    <t>28.2.2018</t>
  </si>
  <si>
    <t>TARAKESHWAR DHANUK</t>
  </si>
  <si>
    <t>31.3.2018</t>
  </si>
  <si>
    <t>T K BHATTACHARYA</t>
  </si>
  <si>
    <t>30.4.2018</t>
  </si>
  <si>
    <t>NIRUPAM BHATTACHARJEE</t>
  </si>
  <si>
    <t>C S PRASAD</t>
  </si>
  <si>
    <t>31.5.2018</t>
  </si>
  <si>
    <t>TAPAS KR DEY</t>
  </si>
  <si>
    <t>RABIN KR DAS</t>
  </si>
  <si>
    <t>30.6.2018</t>
  </si>
  <si>
    <t>ANUP KR MUKHOPADHYAY</t>
  </si>
  <si>
    <t>31.7.2018</t>
  </si>
  <si>
    <t>BANGSI BADAN MULLICK</t>
  </si>
  <si>
    <t>SWAPAN KUMAR GHOSH</t>
  </si>
  <si>
    <t>RANJAN SEN</t>
  </si>
  <si>
    <t>30.9.2018</t>
  </si>
  <si>
    <t>RAM CHANDRA UTHVAL</t>
  </si>
  <si>
    <t>ASHIM KR HALDER</t>
  </si>
  <si>
    <t>31.10.2018</t>
  </si>
  <si>
    <t>SANJIB KR DEY</t>
  </si>
  <si>
    <t>SUDHENDU SEN SHARMA</t>
  </si>
  <si>
    <t>30.11.2018</t>
  </si>
  <si>
    <t>ARUN CH DAS</t>
  </si>
  <si>
    <t>GOURI DEY</t>
  </si>
  <si>
    <t>DEBTOSH KUNDU</t>
  </si>
  <si>
    <t>31.12.2018</t>
  </si>
  <si>
    <t>SANTANU GUPTA</t>
  </si>
  <si>
    <t>TARUN KR GANGOPADHYAY</t>
  </si>
  <si>
    <t>31.1.2019</t>
  </si>
  <si>
    <t>RAMA DAS</t>
  </si>
  <si>
    <t>S N MISRA</t>
  </si>
  <si>
    <t>28.2.2019</t>
  </si>
  <si>
    <t> 1</t>
  </si>
  <si>
    <t> 0</t>
  </si>
  <si>
    <t> 115+25*</t>
  </si>
  <si>
    <t> 86+6*</t>
  </si>
  <si>
    <t> 2</t>
  </si>
  <si>
    <t> 13</t>
  </si>
  <si>
    <t> 6</t>
  </si>
  <si>
    <t> 14</t>
  </si>
  <si>
    <t> 115</t>
  </si>
  <si>
    <t> 85</t>
  </si>
  <si>
    <t> 4</t>
  </si>
  <si>
    <t> 133</t>
  </si>
  <si>
    <t> 77</t>
  </si>
  <si>
    <t> 5</t>
  </si>
  <si>
    <t> 74</t>
  </si>
  <si>
    <t> 27</t>
  </si>
  <si>
    <t> 8</t>
  </si>
  <si>
    <t> 7</t>
  </si>
  <si>
    <t> 75</t>
  </si>
  <si>
    <t> 37</t>
  </si>
  <si>
    <t> 41</t>
  </si>
  <si>
    <t>Not known</t>
  </si>
  <si>
    <t>Group D/Erstwhile Gr. C Non-Tech</t>
  </si>
  <si>
    <t> 17</t>
  </si>
  <si>
    <t>Others(if any)/Canteen</t>
  </si>
  <si>
    <t>606+1</t>
  </si>
  <si>
    <t>TEMPORARY MANPOWER POSITION AS ON 01-04-2017 &amp; PROJECTED UPTO 31.3.2018 AND 31-03-2019</t>
  </si>
  <si>
    <t>NUMBER IN POSITION AS ON 01.04.2017</t>
  </si>
  <si>
    <t>NUMBER IN POSITION AS ON 31.03.2018                                                  (2-3+4)</t>
  </si>
  <si>
    <t>NUMBER QUITTING DURING 2018-19</t>
  </si>
  <si>
    <t>NUMBER JOINING IN   2018-19</t>
  </si>
  <si>
    <t>EXPECTED NUMBER AS ON 31.03.2019                        (5-6+7)</t>
  </si>
  <si>
    <t>BUDGET HEAD                              FOR BOOKING EXPENDITURE</t>
  </si>
  <si>
    <t>NUMBER QUITTING                             DURING 2017-18</t>
  </si>
  <si>
    <t>NO. TO JOIN                                                 DURING 2017-18</t>
  </si>
  <si>
    <t>Entry Level-8 Nos, Lateral Entry Level-5 Nos.</t>
  </si>
  <si>
    <t xml:space="preserve">78,800X8 [Pay Matrix 11 or 12 (as per 7th CPC)], 1,31,100X5  
Pay Matrix 13 or 13A </t>
  </si>
  <si>
    <t>STO (1) -2 Nos., 
T.O - 2 Nos.</t>
  </si>
  <si>
    <t>56,100x2[Pay Matrix 10], 44,900x2 [Pay Matrix 7]</t>
  </si>
  <si>
    <t>JRF 25000+HRA/SRF 28000+HRA/RA 36000+HRA</t>
  </si>
  <si>
    <t>NAME OF LAB. / INSTITUTION : CSIR-CGCRI,KOLKATA-32</t>
  </si>
  <si>
    <t>NAME OF LAB. / INSTITUTION :   CSIR-CGCRI,KOLKATA-32</t>
  </si>
  <si>
    <t>NAME OF LAB. / INSTITUTION :CSIR- CGCRI,KOLKATA-32</t>
  </si>
  <si>
    <t>NAME OF LAB./INSTITUTION: CSIR-CGCRI,KOLKATA-32</t>
  </si>
  <si>
    <t>Lab/Instt Name:- CSIR-CGCRI,KOLKATA-32</t>
  </si>
  <si>
    <t>PROJECT NO. MLP_ (P -11)</t>
  </si>
  <si>
    <t>PROJECT NO. MLP__ (P -11)</t>
  </si>
  <si>
    <t>PROJECT NO. MLP__(P -11)</t>
  </si>
  <si>
    <t>NAME OF THE LABS / INSTTS.__CGCRI</t>
  </si>
  <si>
    <t>NAME OF THE LABS/INSTTS.CSIR-CGCRI,KOLKATA-32</t>
  </si>
  <si>
    <t>NAME OF THE LABS/INSTTS. CSIR-CGCRI,KOLKATA-32</t>
  </si>
  <si>
    <t>NAME OF LABORATORY / INSTITUTE : CSIR-CGCRI, KOLKATA, ENGINEERING SERVICES DEPARTMENT</t>
  </si>
  <si>
    <t>Modification and renovation work (civil) of EPABX Room and CMCF-II Lab. at CSIR-CGCRI, Kolkata.</t>
  </si>
  <si>
    <t>GCW/27-18/16-17 (Works), dt. 02.05.2017</t>
  </si>
  <si>
    <t>Renovation work of existing road along with inspection pits and surface drain between Mica shed and BCCD building at CSIR-CGCRI, Kolkata.</t>
  </si>
  <si>
    <t>GCW/27-4/17-18 (Works), dt. 17.08.2017</t>
  </si>
  <si>
    <t>Renovation &amp; Modification work of existing damaged sheds adjacent to General Furnace shed at CSIR-CGCRI, Kolkata.</t>
  </si>
  <si>
    <t>GCW/27-11/17-18 (Works), dt. 23.08.2017</t>
  </si>
  <si>
    <t>Renovation &amp; painting work of the boundary wall of CSIR-CGCRI, Kolkata.</t>
  </si>
  <si>
    <t xml:space="preserve">GCW/27-5/17-18 (Works), dt. 18.08.2017 </t>
  </si>
  <si>
    <t>Renovation work of Mica shed at CSIR-CGCRI, Kolkata.</t>
  </si>
  <si>
    <t>GCW/27-6/2017-18 (Works)</t>
  </si>
  <si>
    <t>Work order stage</t>
  </si>
  <si>
    <t>Providing &amp; placing of granite top steel table for installation of 6 nos. microscopes in Room No.7 at CSIR-CGCRI, Kolkata.</t>
  </si>
  <si>
    <t>GCW/27-13/17-18 (Works), dt. 29.08.2017</t>
  </si>
  <si>
    <t>Work is in progress</t>
  </si>
  <si>
    <t>Air-conditioning work at room no. 7 (Ground floor of Main building) for installation of CMM &amp; RMM at CSIR-CGCRI, Kolkata.</t>
  </si>
  <si>
    <t>GCW/7/Electrical/17-18(Works), dt. 18.08.2017</t>
  </si>
  <si>
    <t>Renovation of Ladies &amp; Gents toilets at 1st floor &amp; ground floor of Main building at CSIR-CGCRI, Kolkata.</t>
  </si>
  <si>
    <t>Estimated Stage</t>
  </si>
  <si>
    <t>Renovation of Gate no.2 at CSIR-CGCRI, Kolkata.</t>
  </si>
  <si>
    <t>Making necessary arrangements for emergency exits of different buildings within the Institute.</t>
  </si>
  <si>
    <t>Air conditioning work at different rooms of Ceramic Membrane Division at CSIR-CGCRI, Kolkata.</t>
  </si>
  <si>
    <t>Air-conditioning work at chiller room inside Room No.2 of TEM at CSIR-CGCRI, Kolkata.</t>
  </si>
  <si>
    <t>Renovation of Administrative Block (E1, E3, RAC and Cash) [Civil, Electrical, AC]</t>
  </si>
  <si>
    <t>Modification &amp; renovation work of the existing roof between Main building &amp; K.D. Sharma Multipurpose Hall at CSIR-CGCRI, Kolkata.</t>
  </si>
  <si>
    <t>Renovation work of Main building corridor from Substation to General Furnace Shed at CSIR-CGCRI, Kolkata. (Civil, &amp; Electrical works)</t>
  </si>
  <si>
    <t>Renovation of M.N. Saha Auditorium at CSIR-CGCRI, Kolkata.</t>
  </si>
  <si>
    <t>Door acess control system including boom berier.</t>
  </si>
  <si>
    <t>Renovation of existing K.D. Sharma Multipurpose Hall (Civil, Electrical, AC, Digital display)</t>
  </si>
  <si>
    <t xml:space="preserve">P-50 (Works &amp; Services)  </t>
  </si>
  <si>
    <t xml:space="preserve"> i) Renewing of internal wiring for SIRPA Flats.</t>
  </si>
  <si>
    <t>CG/MTE/Int-Wir-SIRPA/(10)/2016-17 dated 18/11/16</t>
  </si>
  <si>
    <t>ii) Installation of Grid connected Solar Photovoltaic Power System on Rooftop of SIRSA Complex Building (Phase-II).</t>
  </si>
  <si>
    <t>iii) Recycling of CSIR Guest House Toilet Grey water by phyto-remendiation process incl. 1yr. Operational cost.</t>
  </si>
  <si>
    <t>CG/MTE/WWR-GH/(6)/2017-18            dated 15/08/2017</t>
  </si>
  <si>
    <t>Not yet started</t>
  </si>
  <si>
    <t>iv) Installation of 4x200 lpd Solar Water Heater &amp; Insulation pipe line of CSIR Guest House .</t>
  </si>
  <si>
    <t>CG/MTE/Solar-WH/(13)/2017-18  dated 04/08/2017</t>
  </si>
  <si>
    <t>v) Roof Insulation for CSIR Guest House &amp; Lift machine rooms at SIRSA &amp; SIRPA.</t>
  </si>
  <si>
    <t>CG/MTE/Roof-insulation/(2)/2017-18   dated 30/05/2017</t>
  </si>
  <si>
    <t xml:space="preserve">TOTAL 2. SQ </t>
  </si>
  <si>
    <t>TOTAL (1+2)</t>
  </si>
  <si>
    <t>Construction of a two storied shed (approx.  area 216 sqm. in each floor), two no. single storied sheds for creation of Common Gas Storage facility (approx. area 132 sqm.) &amp; Stack Yard of Store (approx. area 252 sqm.) and Central Garbage dumping &amp; disposing area at CSIR-CGCRI, Kolkata.</t>
  </si>
  <si>
    <t>CCTV Surveillance facility for the Institute.</t>
  </si>
  <si>
    <t>Making a Overhead water reservoir at CSIR-CGCRI, Kolkata.</t>
  </si>
  <si>
    <t>P-50 (Works &amp; Services) Total:</t>
  </si>
  <si>
    <t>i) Rostrum renovation work at SIRSA &amp; SIRPA</t>
  </si>
  <si>
    <t>CSIR Allocation awaited</t>
  </si>
  <si>
    <t>ii) Structural repairing work inside the duct R.C.C. wall, at SIRPA Black-I building.</t>
  </si>
  <si>
    <t>iii) Laying of CPVC pipe line to collect CSIR Guest House Toilet Grey water for  Phyto-remediation process.</t>
  </si>
  <si>
    <t>TOTAL 2. P702</t>
  </si>
  <si>
    <t>CG/MTE/Energ. Com. P-II/(9)/2017-18 (Phase-II)                       dated 12/05/2017</t>
  </si>
</sst>
</file>

<file path=xl/styles.xml><?xml version="1.0" encoding="utf-8"?>
<styleSheet xmlns="http://schemas.openxmlformats.org/spreadsheetml/2006/main">
  <numFmts count="3">
    <numFmt numFmtId="164" formatCode="0.000_)"/>
    <numFmt numFmtId="165" formatCode="0.000"/>
    <numFmt numFmtId="166" formatCode="0.0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Book Antiqua"/>
      <family val="1"/>
    </font>
    <font>
      <b/>
      <u/>
      <sz val="10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Arial Narrow"/>
      <family val="2"/>
    </font>
    <font>
      <b/>
      <u/>
      <sz val="11"/>
      <color indexed="8"/>
      <name val="Arial Narrow"/>
      <family val="2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Arial Narrow"/>
      <family val="2"/>
    </font>
    <font>
      <sz val="11"/>
      <color indexed="8"/>
      <name val="Book Antiqua"/>
      <family val="1"/>
    </font>
    <font>
      <b/>
      <u/>
      <sz val="11"/>
      <name val="Book Antiqua"/>
      <family val="1"/>
    </font>
    <font>
      <b/>
      <sz val="11"/>
      <color indexed="8"/>
      <name val="Book Antiqua"/>
      <family val="1"/>
    </font>
    <font>
      <sz val="10"/>
      <name val="Arial Narrow"/>
      <family val="2"/>
    </font>
    <font>
      <sz val="11"/>
      <name val="Arial"/>
      <family val="2"/>
    </font>
    <font>
      <b/>
      <sz val="12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Book Antiqua"/>
      <family val="1"/>
    </font>
    <font>
      <sz val="10"/>
      <color indexed="8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3"/>
      <name val="Arial Narrow"/>
      <family val="2"/>
    </font>
    <font>
      <sz val="13"/>
      <name val="Arial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0"/>
      <name val="Arial"/>
      <family val="2"/>
    </font>
    <font>
      <b/>
      <sz val="11"/>
      <color indexed="14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11"/>
      <color indexed="14"/>
      <name val="Arial Narrow"/>
      <family val="2"/>
    </font>
    <font>
      <b/>
      <sz val="11"/>
      <name val="Arial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2"/>
      <color rgb="FFFF0000"/>
      <name val="Arial Narrow"/>
      <family val="2"/>
    </font>
    <font>
      <b/>
      <sz val="11"/>
      <color rgb="FF00B050"/>
      <name val="Arial Narrow"/>
      <family val="2"/>
    </font>
    <font>
      <b/>
      <sz val="20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u/>
      <sz val="8"/>
      <name val="Arial Narrow"/>
      <family val="2"/>
    </font>
    <font>
      <sz val="11"/>
      <name val="Calibri"/>
      <family val="2"/>
    </font>
    <font>
      <b/>
      <u/>
      <sz val="9"/>
      <name val="Book Antiqua"/>
      <family val="1"/>
    </font>
    <font>
      <sz val="11"/>
      <name val="Arial"/>
      <family val="2"/>
    </font>
    <font>
      <sz val="8"/>
      <name val="Arial"/>
      <family val="2"/>
    </font>
    <font>
      <b/>
      <u/>
      <sz val="10"/>
      <name val="Arial Narrow"/>
      <family val="2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0" fillId="2" borderId="0" xfId="0" applyFill="1" applyBorder="1"/>
    <xf numFmtId="0" fontId="0" fillId="0" borderId="5" xfId="0" applyBorder="1"/>
    <xf numFmtId="0" fontId="3" fillId="2" borderId="0" xfId="0" applyFont="1" applyFill="1" applyBorder="1"/>
    <xf numFmtId="0" fontId="4" fillId="0" borderId="5" xfId="0" applyFont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2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/>
    <xf numFmtId="0" fontId="9" fillId="2" borderId="2" xfId="0" applyFont="1" applyFill="1" applyBorder="1"/>
    <xf numFmtId="0" fontId="9" fillId="0" borderId="0" xfId="0" applyFont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3" xfId="0" applyFont="1" applyFill="1" applyBorder="1"/>
    <xf numFmtId="0" fontId="12" fillId="0" borderId="0" xfId="0" applyFont="1"/>
    <xf numFmtId="0" fontId="9" fillId="0" borderId="19" xfId="0" applyFont="1" applyBorder="1"/>
    <xf numFmtId="0" fontId="9" fillId="0" borderId="19" xfId="0" applyFont="1" applyBorder="1" applyAlignment="1">
      <alignment horizontal="left"/>
    </xf>
    <xf numFmtId="0" fontId="9" fillId="0" borderId="9" xfId="0" applyFont="1" applyBorder="1"/>
    <xf numFmtId="0" fontId="15" fillId="0" borderId="21" xfId="0" applyFont="1" applyBorder="1"/>
    <xf numFmtId="0" fontId="9" fillId="0" borderId="22" xfId="0" applyFont="1" applyBorder="1"/>
    <xf numFmtId="0" fontId="9" fillId="0" borderId="10" xfId="0" applyFont="1" applyBorder="1"/>
    <xf numFmtId="0" fontId="9" fillId="2" borderId="4" xfId="0" applyFont="1" applyFill="1" applyBorder="1"/>
    <xf numFmtId="0" fontId="9" fillId="2" borderId="0" xfId="0" applyFont="1" applyFill="1" applyBorder="1"/>
    <xf numFmtId="0" fontId="9" fillId="2" borderId="5" xfId="0" applyFont="1" applyFill="1" applyBorder="1"/>
    <xf numFmtId="0" fontId="12" fillId="0" borderId="9" xfId="0" applyFont="1" applyBorder="1" applyAlignment="1">
      <alignment horizontal="center"/>
    </xf>
    <xf numFmtId="0" fontId="16" fillId="2" borderId="1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6" fillId="0" borderId="0" xfId="0" applyFont="1"/>
    <xf numFmtId="0" fontId="16" fillId="2" borderId="21" xfId="0" applyFont="1" applyFill="1" applyBorder="1"/>
    <xf numFmtId="0" fontId="16" fillId="2" borderId="22" xfId="0" applyFont="1" applyFill="1" applyBorder="1"/>
    <xf numFmtId="0" fontId="17" fillId="2" borderId="22" xfId="0" applyFont="1" applyFill="1" applyBorder="1"/>
    <xf numFmtId="0" fontId="16" fillId="0" borderId="22" xfId="0" applyFont="1" applyBorder="1"/>
    <xf numFmtId="0" fontId="16" fillId="2" borderId="10" xfId="0" applyFont="1" applyFill="1" applyBorder="1"/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6" fillId="2" borderId="5" xfId="0" applyFont="1" applyFill="1" applyBorder="1"/>
    <xf numFmtId="0" fontId="16" fillId="2" borderId="6" xfId="0" applyFont="1" applyFill="1" applyBorder="1" applyAlignment="1">
      <alignment horizontal="left"/>
    </xf>
    <xf numFmtId="0" fontId="16" fillId="2" borderId="7" xfId="0" applyFont="1" applyFill="1" applyBorder="1"/>
    <xf numFmtId="0" fontId="16" fillId="2" borderId="8" xfId="0" applyFont="1" applyFill="1" applyBorder="1"/>
    <xf numFmtId="0" fontId="16" fillId="2" borderId="1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4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0" borderId="19" xfId="0" quotePrefix="1" applyFont="1" applyBorder="1" applyAlignment="1">
      <alignment horizontal="center"/>
    </xf>
    <xf numFmtId="0" fontId="16" fillId="2" borderId="5" xfId="0" quotePrefix="1" applyFont="1" applyFill="1" applyBorder="1" applyAlignment="1"/>
    <xf numFmtId="164" fontId="16" fillId="2" borderId="19" xfId="0" applyNumberFormat="1" applyFont="1" applyFill="1" applyBorder="1" applyAlignment="1" applyProtection="1">
      <alignment horizontal="center" vertical="top"/>
    </xf>
    <xf numFmtId="0" fontId="16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2" borderId="8" xfId="0" quotePrefix="1" applyFont="1" applyFill="1" applyBorder="1" applyAlignment="1">
      <alignment horizontal="center"/>
    </xf>
    <xf numFmtId="0" fontId="16" fillId="2" borderId="20" xfId="0" quotePrefix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64" fontId="16" fillId="0" borderId="15" xfId="0" applyNumberFormat="1" applyFont="1" applyBorder="1" applyAlignment="1" applyProtection="1">
      <alignment vertical="top"/>
    </xf>
    <xf numFmtId="164" fontId="16" fillId="0" borderId="28" xfId="0" applyNumberFormat="1" applyFont="1" applyBorder="1" applyAlignment="1" applyProtection="1">
      <alignment horizontal="right"/>
    </xf>
    <xf numFmtId="164" fontId="16" fillId="0" borderId="16" xfId="0" applyNumberFormat="1" applyFont="1" applyBorder="1" applyAlignment="1">
      <alignment horizontal="right"/>
    </xf>
    <xf numFmtId="165" fontId="16" fillId="0" borderId="29" xfId="0" applyNumberFormat="1" applyFont="1" applyBorder="1" applyAlignment="1">
      <alignment horizontal="right"/>
    </xf>
    <xf numFmtId="165" fontId="16" fillId="0" borderId="16" xfId="0" applyNumberFormat="1" applyFont="1" applyBorder="1" applyAlignment="1">
      <alignment horizontal="right"/>
    </xf>
    <xf numFmtId="164" fontId="16" fillId="0" borderId="30" xfId="0" applyNumberFormat="1" applyFont="1" applyBorder="1" applyAlignment="1" applyProtection="1">
      <alignment horizontal="right"/>
    </xf>
    <xf numFmtId="164" fontId="16" fillId="0" borderId="28" xfId="0" quotePrefix="1" applyNumberFormat="1" applyFont="1" applyBorder="1" applyAlignment="1" applyProtection="1">
      <alignment horizontal="right"/>
    </xf>
    <xf numFmtId="164" fontId="16" fillId="0" borderId="30" xfId="0" quotePrefix="1" applyNumberFormat="1" applyFont="1" applyBorder="1" applyAlignment="1" applyProtection="1">
      <alignment horizontal="right"/>
    </xf>
    <xf numFmtId="164" fontId="16" fillId="0" borderId="16" xfId="0" applyNumberFormat="1" applyFont="1" applyBorder="1" applyAlignment="1" applyProtection="1">
      <alignment horizontal="right"/>
    </xf>
    <xf numFmtId="164" fontId="16" fillId="0" borderId="16" xfId="0" quotePrefix="1" applyNumberFormat="1" applyFont="1" applyBorder="1" applyAlignment="1" applyProtection="1">
      <alignment horizontal="right"/>
    </xf>
    <xf numFmtId="164" fontId="16" fillId="0" borderId="31" xfId="0" applyNumberFormat="1" applyFont="1" applyBorder="1" applyAlignment="1" applyProtection="1">
      <alignment horizontal="right"/>
    </xf>
    <xf numFmtId="164" fontId="16" fillId="0" borderId="32" xfId="0" applyNumberFormat="1" applyFont="1" applyBorder="1" applyAlignment="1" applyProtection="1">
      <alignment horizontal="right"/>
    </xf>
    <xf numFmtId="164" fontId="16" fillId="0" borderId="33" xfId="0" applyNumberFormat="1" applyFont="1" applyBorder="1" applyAlignment="1" applyProtection="1">
      <alignment vertical="top"/>
    </xf>
    <xf numFmtId="164" fontId="16" fillId="0" borderId="31" xfId="0" quotePrefix="1" applyNumberFormat="1" applyFont="1" applyBorder="1" applyAlignment="1" applyProtection="1">
      <alignment horizontal="right"/>
    </xf>
    <xf numFmtId="164" fontId="16" fillId="0" borderId="32" xfId="0" quotePrefix="1" applyNumberFormat="1" applyFont="1" applyBorder="1" applyAlignment="1" applyProtection="1">
      <alignment horizontal="right"/>
    </xf>
    <xf numFmtId="164" fontId="16" fillId="2" borderId="29" xfId="0" applyNumberFormat="1" applyFont="1" applyFill="1" applyBorder="1" applyAlignment="1">
      <alignment horizontal="right"/>
    </xf>
    <xf numFmtId="164" fontId="16" fillId="2" borderId="29" xfId="0" applyNumberFormat="1" applyFont="1" applyFill="1" applyBorder="1" applyAlignment="1" applyProtection="1">
      <alignment horizontal="right"/>
    </xf>
    <xf numFmtId="164" fontId="16" fillId="0" borderId="29" xfId="0" applyNumberFormat="1" applyFont="1" applyBorder="1" applyAlignment="1">
      <alignment horizontal="right"/>
    </xf>
    <xf numFmtId="164" fontId="16" fillId="2" borderId="34" xfId="0" applyNumberFormat="1" applyFont="1" applyFill="1" applyBorder="1" applyAlignment="1">
      <alignment horizontal="right"/>
    </xf>
    <xf numFmtId="164" fontId="16" fillId="2" borderId="16" xfId="0" applyNumberFormat="1" applyFont="1" applyFill="1" applyBorder="1" applyAlignment="1">
      <alignment horizontal="right"/>
    </xf>
    <xf numFmtId="164" fontId="16" fillId="2" borderId="16" xfId="0" applyNumberFormat="1" applyFont="1" applyFill="1" applyBorder="1" applyAlignment="1" applyProtection="1">
      <alignment horizontal="right"/>
    </xf>
    <xf numFmtId="164" fontId="16" fillId="2" borderId="17" xfId="0" applyNumberFormat="1" applyFont="1" applyFill="1" applyBorder="1" applyAlignment="1">
      <alignment horizontal="right"/>
    </xf>
    <xf numFmtId="164" fontId="16" fillId="2" borderId="35" xfId="0" applyNumberFormat="1" applyFont="1" applyFill="1" applyBorder="1" applyAlignment="1">
      <alignment horizontal="right"/>
    </xf>
    <xf numFmtId="164" fontId="16" fillId="2" borderId="35" xfId="0" applyNumberFormat="1" applyFont="1" applyFill="1" applyBorder="1" applyAlignment="1" applyProtection="1">
      <alignment horizontal="right"/>
    </xf>
    <xf numFmtId="164" fontId="16" fillId="2" borderId="36" xfId="0" applyNumberFormat="1" applyFont="1" applyFill="1" applyBorder="1" applyAlignment="1">
      <alignment horizontal="right"/>
    </xf>
    <xf numFmtId="164" fontId="16" fillId="2" borderId="4" xfId="0" applyNumberFormat="1" applyFont="1" applyFill="1" applyBorder="1"/>
    <xf numFmtId="164" fontId="16" fillId="0" borderId="17" xfId="0" applyNumberFormat="1" applyFont="1" applyBorder="1" applyAlignment="1">
      <alignment horizontal="right"/>
    </xf>
    <xf numFmtId="164" fontId="16" fillId="0" borderId="37" xfId="0" applyNumberFormat="1" applyFont="1" applyBorder="1" applyAlignment="1" applyProtection="1">
      <alignment vertical="top"/>
    </xf>
    <xf numFmtId="164" fontId="16" fillId="0" borderId="24" xfId="0" applyNumberFormat="1" applyFont="1" applyBorder="1" applyAlignment="1">
      <alignment horizontal="right"/>
    </xf>
    <xf numFmtId="165" fontId="16" fillId="0" borderId="24" xfId="0" applyNumberFormat="1" applyFont="1" applyBorder="1" applyAlignment="1">
      <alignment horizontal="right"/>
    </xf>
    <xf numFmtId="164" fontId="16" fillId="0" borderId="27" xfId="0" applyNumberFormat="1" applyFont="1" applyBorder="1" applyAlignment="1">
      <alignment horizontal="right"/>
    </xf>
    <xf numFmtId="0" fontId="16" fillId="0" borderId="26" xfId="0" applyFont="1" applyBorder="1" applyAlignment="1">
      <alignment horizontal="right"/>
    </xf>
    <xf numFmtId="164" fontId="16" fillId="0" borderId="26" xfId="0" applyNumberFormat="1" applyFont="1" applyBorder="1" applyAlignment="1">
      <alignment horizontal="right"/>
    </xf>
    <xf numFmtId="165" fontId="16" fillId="0" borderId="26" xfId="0" applyNumberFormat="1" applyFont="1" applyBorder="1" applyAlignment="1">
      <alignment horizontal="right"/>
    </xf>
    <xf numFmtId="164" fontId="16" fillId="0" borderId="38" xfId="0" applyNumberFormat="1" applyFont="1" applyBorder="1" applyAlignment="1">
      <alignment horizontal="right"/>
    </xf>
    <xf numFmtId="164" fontId="16" fillId="2" borderId="0" xfId="0" applyNumberFormat="1" applyFont="1" applyFill="1" applyBorder="1"/>
    <xf numFmtId="0" fontId="7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8" fillId="0" borderId="3" xfId="0" applyFont="1" applyBorder="1"/>
    <xf numFmtId="0" fontId="18" fillId="0" borderId="0" xfId="0" applyFont="1" applyBorder="1"/>
    <xf numFmtId="0" fontId="18" fillId="0" borderId="0" xfId="0" applyFont="1"/>
    <xf numFmtId="0" fontId="20" fillId="2" borderId="21" xfId="0" applyFont="1" applyFill="1" applyBorder="1"/>
    <xf numFmtId="0" fontId="21" fillId="2" borderId="22" xfId="0" applyFont="1" applyFill="1" applyBorder="1"/>
    <xf numFmtId="0" fontId="22" fillId="2" borderId="22" xfId="0" applyFont="1" applyFill="1" applyBorder="1"/>
    <xf numFmtId="0" fontId="23" fillId="2" borderId="22" xfId="0" applyFont="1" applyFill="1" applyBorder="1"/>
    <xf numFmtId="0" fontId="21" fillId="2" borderId="10" xfId="0" applyFont="1" applyFill="1" applyBorder="1"/>
    <xf numFmtId="0" fontId="21" fillId="0" borderId="0" xfId="0" applyFont="1"/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/>
    <xf numFmtId="0" fontId="21" fillId="0" borderId="0" xfId="0" applyFont="1" applyBorder="1"/>
    <xf numFmtId="0" fontId="23" fillId="2" borderId="5" xfId="0" applyFont="1" applyFill="1" applyBorder="1"/>
    <xf numFmtId="0" fontId="24" fillId="0" borderId="0" xfId="0" applyFont="1"/>
    <xf numFmtId="0" fontId="20" fillId="2" borderId="20" xfId="0" applyFont="1" applyFill="1" applyBorder="1"/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8" fillId="2" borderId="42" xfId="0" applyFont="1" applyFill="1" applyBorder="1" applyAlignment="1">
      <alignment horizontal="left"/>
    </xf>
    <xf numFmtId="165" fontId="8" fillId="0" borderId="43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165" fontId="8" fillId="0" borderId="14" xfId="0" applyNumberFormat="1" applyFont="1" applyBorder="1" applyAlignment="1">
      <alignment horizontal="right"/>
    </xf>
    <xf numFmtId="0" fontId="25" fillId="0" borderId="0" xfId="0" applyFont="1"/>
    <xf numFmtId="0" fontId="8" fillId="2" borderId="44" xfId="0" applyFont="1" applyFill="1" applyBorder="1" applyAlignment="1">
      <alignment horizontal="left"/>
    </xf>
    <xf numFmtId="164" fontId="8" fillId="0" borderId="28" xfId="0" quotePrefix="1" applyNumberFormat="1" applyFont="1" applyBorder="1" applyAlignment="1" applyProtection="1">
      <alignment horizontal="right"/>
    </xf>
    <xf numFmtId="164" fontId="8" fillId="0" borderId="16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28" xfId="0" applyNumberFormat="1" applyFont="1" applyBorder="1" applyAlignment="1" applyProtection="1">
      <alignment horizontal="right"/>
    </xf>
    <xf numFmtId="164" fontId="8" fillId="0" borderId="16" xfId="0" applyNumberFormat="1" applyFont="1" applyBorder="1" applyAlignment="1" applyProtection="1">
      <alignment horizontal="right"/>
    </xf>
    <xf numFmtId="164" fontId="8" fillId="0" borderId="17" xfId="0" applyNumberFormat="1" applyFont="1" applyBorder="1" applyAlignment="1" applyProtection="1">
      <alignment horizontal="right"/>
    </xf>
    <xf numFmtId="164" fontId="8" fillId="0" borderId="16" xfId="0" quotePrefix="1" applyNumberFormat="1" applyFont="1" applyBorder="1" applyAlignment="1" applyProtection="1">
      <alignment horizontal="right"/>
    </xf>
    <xf numFmtId="164" fontId="8" fillId="0" borderId="17" xfId="0" quotePrefix="1" applyNumberFormat="1" applyFont="1" applyBorder="1" applyAlignment="1" applyProtection="1">
      <alignment horizontal="right"/>
    </xf>
    <xf numFmtId="0" fontId="8" fillId="2" borderId="45" xfId="0" applyFont="1" applyFill="1" applyBorder="1" applyAlignment="1">
      <alignment horizontal="left"/>
    </xf>
    <xf numFmtId="164" fontId="8" fillId="0" borderId="31" xfId="0" applyNumberFormat="1" applyFont="1" applyBorder="1" applyAlignment="1" applyProtection="1">
      <alignment horizontal="right"/>
    </xf>
    <xf numFmtId="164" fontId="8" fillId="0" borderId="35" xfId="0" quotePrefix="1" applyNumberFormat="1" applyFont="1" applyBorder="1" applyAlignment="1" applyProtection="1">
      <alignment horizontal="right"/>
    </xf>
    <xf numFmtId="164" fontId="8" fillId="0" borderId="35" xfId="0" applyNumberFormat="1" applyFont="1" applyBorder="1" applyAlignment="1">
      <alignment horizontal="right"/>
    </xf>
    <xf numFmtId="165" fontId="8" fillId="0" borderId="35" xfId="0" applyNumberFormat="1" applyFont="1" applyBorder="1" applyAlignment="1">
      <alignment horizontal="right"/>
    </xf>
    <xf numFmtId="164" fontId="8" fillId="0" borderId="36" xfId="0" quotePrefix="1" applyNumberFormat="1" applyFont="1" applyBorder="1" applyAlignment="1" applyProtection="1">
      <alignment horizontal="right"/>
    </xf>
    <xf numFmtId="164" fontId="8" fillId="0" borderId="2" xfId="0" applyNumberFormat="1" applyFont="1" applyBorder="1" applyAlignment="1" applyProtection="1">
      <alignment horizontal="right"/>
    </xf>
    <xf numFmtId="164" fontId="8" fillId="0" borderId="3" xfId="0" applyNumberFormat="1" applyFont="1" applyBorder="1" applyAlignment="1" applyProtection="1">
      <alignment horizontal="right"/>
    </xf>
    <xf numFmtId="0" fontId="8" fillId="0" borderId="4" xfId="0" applyFont="1" applyBorder="1"/>
    <xf numFmtId="0" fontId="24" fillId="0" borderId="0" xfId="0" applyFont="1" applyBorder="1"/>
    <xf numFmtId="0" fontId="0" fillId="0" borderId="0" xfId="0" applyBorder="1"/>
    <xf numFmtId="0" fontId="8" fillId="0" borderId="6" xfId="0" applyFont="1" applyBorder="1"/>
    <xf numFmtId="0" fontId="24" fillId="0" borderId="7" xfId="0" applyFont="1" applyBorder="1"/>
    <xf numFmtId="0" fontId="0" fillId="0" borderId="7" xfId="0" applyBorder="1"/>
    <xf numFmtId="0" fontId="7" fillId="0" borderId="0" xfId="0" applyFont="1"/>
    <xf numFmtId="0" fontId="27" fillId="2" borderId="2" xfId="0" applyFont="1" applyFill="1" applyBorder="1"/>
    <xf numFmtId="0" fontId="28" fillId="2" borderId="2" xfId="0" applyFont="1" applyFill="1" applyBorder="1"/>
    <xf numFmtId="0" fontId="24" fillId="0" borderId="2" xfId="0" applyFont="1" applyBorder="1"/>
    <xf numFmtId="0" fontId="24" fillId="0" borderId="3" xfId="0" applyFont="1" applyBorder="1"/>
    <xf numFmtId="0" fontId="20" fillId="2" borderId="22" xfId="0" applyFont="1" applyFill="1" applyBorder="1"/>
    <xf numFmtId="0" fontId="29" fillId="2" borderId="22" xfId="0" applyFont="1" applyFill="1" applyBorder="1"/>
    <xf numFmtId="0" fontId="20" fillId="2" borderId="10" xfId="0" applyFont="1" applyFill="1" applyBorder="1"/>
    <xf numFmtId="0" fontId="16" fillId="0" borderId="46" xfId="0" applyFont="1" applyBorder="1" applyAlignment="1">
      <alignment horizontal="center"/>
    </xf>
    <xf numFmtId="0" fontId="8" fillId="2" borderId="47" xfId="0" applyFont="1" applyFill="1" applyBorder="1" applyAlignment="1">
      <alignment horizontal="left"/>
    </xf>
    <xf numFmtId="165" fontId="8" fillId="0" borderId="29" xfId="0" applyNumberFormat="1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165" fontId="8" fillId="0" borderId="34" xfId="0" applyNumberFormat="1" applyFont="1" applyBorder="1" applyAlignment="1">
      <alignment horizontal="right"/>
    </xf>
    <xf numFmtId="0" fontId="8" fillId="2" borderId="15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left"/>
    </xf>
    <xf numFmtId="164" fontId="8" fillId="0" borderId="35" xfId="0" applyNumberFormat="1" applyFont="1" applyBorder="1" applyAlignment="1" applyProtection="1">
      <alignment horizontal="right"/>
    </xf>
    <xf numFmtId="164" fontId="8" fillId="0" borderId="36" xfId="0" applyNumberFormat="1" applyFont="1" applyBorder="1" applyAlignment="1">
      <alignment horizontal="right"/>
    </xf>
    <xf numFmtId="0" fontId="8" fillId="2" borderId="33" xfId="0" applyFont="1" applyFill="1" applyBorder="1" applyAlignment="1">
      <alignment horizontal="center"/>
    </xf>
    <xf numFmtId="164" fontId="8" fillId="0" borderId="24" xfId="0" applyNumberFormat="1" applyFont="1" applyBorder="1" applyAlignment="1" applyProtection="1">
      <alignment horizontal="right"/>
    </xf>
    <xf numFmtId="164" fontId="8" fillId="0" borderId="27" xfId="0" applyNumberFormat="1" applyFont="1" applyBorder="1" applyAlignment="1" applyProtection="1">
      <alignment horizontal="right"/>
    </xf>
    <xf numFmtId="164" fontId="8" fillId="0" borderId="29" xfId="0" applyNumberFormat="1" applyFont="1" applyBorder="1" applyAlignment="1" applyProtection="1">
      <alignment horizontal="right"/>
    </xf>
    <xf numFmtId="164" fontId="26" fillId="0" borderId="48" xfId="0" applyNumberFormat="1" applyFont="1" applyBorder="1" applyAlignment="1" applyProtection="1">
      <alignment vertical="top"/>
    </xf>
    <xf numFmtId="0" fontId="8" fillId="2" borderId="49" xfId="0" applyFont="1" applyFill="1" applyBorder="1" applyAlignment="1">
      <alignment horizontal="left"/>
    </xf>
    <xf numFmtId="164" fontId="8" fillId="0" borderId="2" xfId="0" quotePrefix="1" applyNumberFormat="1" applyFont="1" applyBorder="1" applyAlignment="1" applyProtection="1">
      <alignment horizontal="right"/>
    </xf>
    <xf numFmtId="164" fontId="8" fillId="0" borderId="3" xfId="0" quotePrefix="1" applyNumberFormat="1" applyFont="1" applyBorder="1" applyAlignment="1" applyProtection="1">
      <alignment horizontal="right"/>
    </xf>
    <xf numFmtId="164" fontId="26" fillId="0" borderId="4" xfId="0" applyNumberFormat="1" applyFont="1" applyBorder="1" applyAlignment="1" applyProtection="1">
      <alignment vertical="top"/>
    </xf>
    <xf numFmtId="164" fontId="8" fillId="0" borderId="0" xfId="0" applyNumberFormat="1" applyFont="1" applyBorder="1" applyAlignment="1" applyProtection="1">
      <alignment horizontal="right"/>
    </xf>
    <xf numFmtId="164" fontId="8" fillId="0" borderId="0" xfId="0" quotePrefix="1" applyNumberFormat="1" applyFont="1" applyBorder="1" applyAlignment="1" applyProtection="1">
      <alignment horizontal="right"/>
    </xf>
    <xf numFmtId="164" fontId="8" fillId="0" borderId="5" xfId="0" quotePrefix="1" applyNumberFormat="1" applyFont="1" applyBorder="1" applyAlignment="1" applyProtection="1">
      <alignment horizontal="right"/>
    </xf>
    <xf numFmtId="164" fontId="8" fillId="0" borderId="7" xfId="0" applyNumberFormat="1" applyFont="1" applyBorder="1" applyAlignment="1" applyProtection="1">
      <alignment horizontal="right"/>
    </xf>
    <xf numFmtId="164" fontId="8" fillId="0" borderId="7" xfId="0" quotePrefix="1" applyNumberFormat="1" applyFont="1" applyBorder="1" applyAlignment="1" applyProtection="1">
      <alignment horizontal="right"/>
    </xf>
    <xf numFmtId="164" fontId="8" fillId="0" borderId="8" xfId="0" quotePrefix="1" applyNumberFormat="1" applyFont="1" applyBorder="1" applyAlignment="1" applyProtection="1">
      <alignment horizontal="right"/>
    </xf>
    <xf numFmtId="164" fontId="8" fillId="0" borderId="39" xfId="0" applyNumberFormat="1" applyFont="1" applyBorder="1" applyAlignment="1" applyProtection="1">
      <alignment horizontal="right"/>
    </xf>
    <xf numFmtId="164" fontId="8" fillId="0" borderId="5" xfId="0" applyNumberFormat="1" applyFont="1" applyBorder="1" applyAlignment="1" applyProtection="1">
      <alignment horizontal="right"/>
    </xf>
    <xf numFmtId="0" fontId="29" fillId="2" borderId="2" xfId="0" applyFont="1" applyFill="1" applyBorder="1"/>
    <xf numFmtId="0" fontId="28" fillId="2" borderId="4" xfId="0" applyFont="1" applyFill="1" applyBorder="1"/>
    <xf numFmtId="0" fontId="33" fillId="2" borderId="0" xfId="0" applyFont="1" applyFill="1" applyBorder="1"/>
    <xf numFmtId="0" fontId="28" fillId="2" borderId="0" xfId="0" applyFont="1" applyFill="1" applyBorder="1"/>
    <xf numFmtId="0" fontId="27" fillId="2" borderId="0" xfId="0" applyFont="1" applyFill="1" applyBorder="1"/>
    <xf numFmtId="0" fontId="27" fillId="2" borderId="5" xfId="0" applyFont="1" applyFill="1" applyBorder="1"/>
    <xf numFmtId="164" fontId="34" fillId="2" borderId="19" xfId="0" applyNumberFormat="1" applyFont="1" applyFill="1" applyBorder="1" applyAlignment="1" applyProtection="1">
      <alignment horizontal="center" vertical="top"/>
    </xf>
    <xf numFmtId="0" fontId="28" fillId="2" borderId="1" xfId="0" applyFont="1" applyFill="1" applyBorder="1" applyAlignment="1">
      <alignment horizontal="center"/>
    </xf>
    <xf numFmtId="164" fontId="16" fillId="2" borderId="46" xfId="0" applyNumberFormat="1" applyFont="1" applyFill="1" applyBorder="1" applyAlignment="1">
      <alignment horizontal="right"/>
    </xf>
    <xf numFmtId="0" fontId="28" fillId="2" borderId="1" xfId="0" applyFont="1" applyFill="1" applyBorder="1"/>
    <xf numFmtId="0" fontId="29" fillId="2" borderId="3" xfId="0" applyFont="1" applyFill="1" applyBorder="1"/>
    <xf numFmtId="0" fontId="28" fillId="0" borderId="0" xfId="0" applyFont="1" applyBorder="1"/>
    <xf numFmtId="0" fontId="28" fillId="2" borderId="5" xfId="0" applyFont="1" applyFill="1" applyBorder="1"/>
    <xf numFmtId="0" fontId="28" fillId="0" borderId="4" xfId="0" applyFont="1" applyBorder="1"/>
    <xf numFmtId="0" fontId="28" fillId="2" borderId="6" xfId="0" applyFont="1" applyFill="1" applyBorder="1"/>
    <xf numFmtId="0" fontId="28" fillId="2" borderId="7" xfId="0" applyFont="1" applyFill="1" applyBorder="1"/>
    <xf numFmtId="0" fontId="28" fillId="0" borderId="5" xfId="0" applyFont="1" applyBorder="1"/>
    <xf numFmtId="0" fontId="28" fillId="2" borderId="4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4" fontId="28" fillId="0" borderId="19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55" xfId="0" applyFont="1" applyBorder="1"/>
    <xf numFmtId="0" fontId="28" fillId="0" borderId="56" xfId="0" applyFont="1" applyBorder="1"/>
    <xf numFmtId="0" fontId="28" fillId="0" borderId="29" xfId="0" applyFont="1" applyBorder="1"/>
    <xf numFmtId="0" fontId="28" fillId="0" borderId="34" xfId="0" applyFont="1" applyBorder="1"/>
    <xf numFmtId="0" fontId="28" fillId="0" borderId="44" xfId="0" applyFont="1" applyBorder="1"/>
    <xf numFmtId="0" fontId="28" fillId="0" borderId="28" xfId="0" applyFont="1" applyBorder="1"/>
    <xf numFmtId="0" fontId="28" fillId="0" borderId="16" xfId="0" applyFont="1" applyBorder="1"/>
    <xf numFmtId="0" fontId="28" fillId="0" borderId="53" xfId="0" applyFont="1" applyBorder="1"/>
    <xf numFmtId="0" fontId="28" fillId="0" borderId="17" xfId="0" applyFont="1" applyBorder="1"/>
    <xf numFmtId="0" fontId="28" fillId="0" borderId="31" xfId="0" applyFont="1" applyBorder="1"/>
    <xf numFmtId="0" fontId="28" fillId="0" borderId="35" xfId="0" applyFont="1" applyBorder="1"/>
    <xf numFmtId="0" fontId="28" fillId="0" borderId="57" xfId="0" applyFont="1" applyBorder="1"/>
    <xf numFmtId="0" fontId="28" fillId="0" borderId="36" xfId="0" applyFont="1" applyBorder="1"/>
    <xf numFmtId="0" fontId="28" fillId="0" borderId="1" xfId="0" applyFont="1" applyBorder="1"/>
    <xf numFmtId="0" fontId="28" fillId="0" borderId="2" xfId="0" applyFont="1" applyBorder="1"/>
    <xf numFmtId="0" fontId="28" fillId="0" borderId="3" xfId="0" applyFont="1" applyBorder="1"/>
    <xf numFmtId="0" fontId="16" fillId="0" borderId="0" xfId="0" applyFont="1" applyBorder="1"/>
    <xf numFmtId="0" fontId="16" fillId="0" borderId="4" xfId="0" applyFont="1" applyBorder="1"/>
    <xf numFmtId="0" fontId="28" fillId="0" borderId="6" xfId="0" applyFont="1" applyBorder="1"/>
    <xf numFmtId="0" fontId="28" fillId="0" borderId="7" xfId="0" applyFont="1" applyBorder="1"/>
    <xf numFmtId="0" fontId="28" fillId="0" borderId="8" xfId="0" applyFont="1" applyBorder="1"/>
    <xf numFmtId="0" fontId="28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8" fillId="0" borderId="33" xfId="0" applyFont="1" applyBorder="1"/>
    <xf numFmtId="0" fontId="28" fillId="0" borderId="24" xfId="0" applyFont="1" applyBorder="1"/>
    <xf numFmtId="0" fontId="27" fillId="2" borderId="1" xfId="0" applyFont="1" applyFill="1" applyBorder="1"/>
    <xf numFmtId="0" fontId="27" fillId="0" borderId="2" xfId="0" applyFont="1" applyBorder="1"/>
    <xf numFmtId="0" fontId="27" fillId="2" borderId="3" xfId="0" applyFont="1" applyFill="1" applyBorder="1"/>
    <xf numFmtId="0" fontId="27" fillId="2" borderId="4" xfId="0" applyFont="1" applyFill="1" applyBorder="1"/>
    <xf numFmtId="0" fontId="28" fillId="2" borderId="1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left"/>
    </xf>
    <xf numFmtId="0" fontId="28" fillId="2" borderId="3" xfId="0" applyFont="1" applyFill="1" applyBorder="1"/>
    <xf numFmtId="0" fontId="28" fillId="2" borderId="4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8" fillId="2" borderId="6" xfId="0" applyFont="1" applyFill="1" applyBorder="1" applyAlignment="1">
      <alignment horizontal="left"/>
    </xf>
    <xf numFmtId="0" fontId="28" fillId="2" borderId="7" xfId="0" applyFont="1" applyFill="1" applyBorder="1" applyAlignment="1">
      <alignment horizontal="left"/>
    </xf>
    <xf numFmtId="0" fontId="28" fillId="2" borderId="8" xfId="0" applyFont="1" applyFill="1" applyBorder="1"/>
    <xf numFmtId="0" fontId="28" fillId="2" borderId="19" xfId="0" applyFont="1" applyFill="1" applyBorder="1"/>
    <xf numFmtId="164" fontId="16" fillId="0" borderId="19" xfId="0" applyNumberFormat="1" applyFont="1" applyBorder="1" applyAlignment="1" applyProtection="1">
      <alignment horizontal="center" vertical="top"/>
    </xf>
    <xf numFmtId="0" fontId="18" fillId="0" borderId="0" xfId="0" applyFont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28" xfId="0" quotePrefix="1" applyFont="1" applyBorder="1" applyAlignment="1">
      <alignment horizontal="left"/>
    </xf>
    <xf numFmtId="164" fontId="28" fillId="0" borderId="16" xfId="0" applyNumberFormat="1" applyFont="1" applyBorder="1"/>
    <xf numFmtId="164" fontId="28" fillId="0" borderId="17" xfId="0" applyNumberFormat="1" applyFont="1" applyBorder="1"/>
    <xf numFmtId="164" fontId="20" fillId="0" borderId="15" xfId="0" applyNumberFormat="1" applyFont="1" applyBorder="1" applyAlignment="1" applyProtection="1">
      <alignment vertical="top"/>
    </xf>
    <xf numFmtId="164" fontId="20" fillId="0" borderId="48" xfId="0" applyNumberFormat="1" applyFont="1" applyBorder="1" applyAlignment="1" applyProtection="1">
      <alignment vertical="top"/>
    </xf>
    <xf numFmtId="164" fontId="28" fillId="0" borderId="35" xfId="0" applyNumberFormat="1" applyFont="1" applyBorder="1"/>
    <xf numFmtId="164" fontId="28" fillId="0" borderId="36" xfId="0" applyNumberFormat="1" applyFont="1" applyBorder="1"/>
    <xf numFmtId="165" fontId="28" fillId="0" borderId="46" xfId="0" applyNumberFormat="1" applyFont="1" applyBorder="1"/>
    <xf numFmtId="165" fontId="28" fillId="0" borderId="10" xfId="0" applyNumberFormat="1" applyFont="1" applyBorder="1"/>
    <xf numFmtId="164" fontId="20" fillId="0" borderId="47" xfId="0" applyNumberFormat="1" applyFont="1" applyBorder="1" applyAlignment="1" applyProtection="1">
      <alignment vertical="top"/>
    </xf>
    <xf numFmtId="164" fontId="28" fillId="0" borderId="29" xfId="0" applyNumberFormat="1" applyFont="1" applyBorder="1"/>
    <xf numFmtId="164" fontId="28" fillId="0" borderId="52" xfId="0" applyNumberFormat="1" applyFont="1" applyBorder="1"/>
    <xf numFmtId="0" fontId="27" fillId="0" borderId="29" xfId="0" applyFont="1" applyBorder="1"/>
    <xf numFmtId="0" fontId="27" fillId="0" borderId="34" xfId="0" applyFont="1" applyBorder="1"/>
    <xf numFmtId="0" fontId="27" fillId="0" borderId="3" xfId="0" applyFont="1" applyBorder="1"/>
    <xf numFmtId="0" fontId="27" fillId="0" borderId="7" xfId="0" applyFont="1" applyBorder="1"/>
    <xf numFmtId="0" fontId="27" fillId="0" borderId="8" xfId="0" applyFont="1" applyBorder="1"/>
    <xf numFmtId="0" fontId="27" fillId="0" borderId="0" xfId="0" applyFont="1"/>
    <xf numFmtId="0" fontId="28" fillId="0" borderId="46" xfId="0" applyFont="1" applyBorder="1" applyAlignment="1">
      <alignment horizontal="center"/>
    </xf>
    <xf numFmtId="164" fontId="16" fillId="2" borderId="4" xfId="0" applyNumberFormat="1" applyFont="1" applyFill="1" applyBorder="1" applyAlignment="1" applyProtection="1">
      <alignment horizontal="center" vertical="top"/>
    </xf>
    <xf numFmtId="164" fontId="20" fillId="0" borderId="15" xfId="0" applyNumberFormat="1" applyFont="1" applyBorder="1" applyAlignment="1" applyProtection="1">
      <alignment vertical="top" wrapText="1"/>
    </xf>
    <xf numFmtId="164" fontId="16" fillId="0" borderId="33" xfId="0" applyNumberFormat="1" applyFont="1" applyBorder="1" applyAlignment="1" applyProtection="1">
      <alignment horizontal="center" vertical="top"/>
    </xf>
    <xf numFmtId="0" fontId="28" fillId="2" borderId="12" xfId="0" applyFont="1" applyFill="1" applyBorder="1" applyAlignment="1">
      <alignment horizontal="left"/>
    </xf>
    <xf numFmtId="0" fontId="27" fillId="2" borderId="15" xfId="0" applyFont="1" applyFill="1" applyBorder="1"/>
    <xf numFmtId="0" fontId="2" fillId="0" borderId="0" xfId="0" applyFont="1"/>
    <xf numFmtId="0" fontId="28" fillId="2" borderId="15" xfId="0" applyFont="1" applyFill="1" applyBorder="1" applyAlignment="1">
      <alignment horizontal="center"/>
    </xf>
    <xf numFmtId="0" fontId="30" fillId="0" borderId="0" xfId="0" applyFont="1"/>
    <xf numFmtId="0" fontId="28" fillId="0" borderId="15" xfId="0" applyFont="1" applyBorder="1" applyAlignment="1">
      <alignment horizontal="center"/>
    </xf>
    <xf numFmtId="0" fontId="28" fillId="2" borderId="15" xfId="0" applyFont="1" applyFill="1" applyBorder="1"/>
    <xf numFmtId="0" fontId="28" fillId="0" borderId="0" xfId="0" applyFont="1"/>
    <xf numFmtId="164" fontId="26" fillId="0" borderId="21" xfId="0" applyNumberFormat="1" applyFont="1" applyBorder="1" applyAlignment="1" applyProtection="1">
      <alignment horizontal="center" vertical="top"/>
    </xf>
    <xf numFmtId="164" fontId="8" fillId="0" borderId="36" xfId="0" applyNumberFormat="1" applyFont="1" applyBorder="1" applyAlignment="1" applyProtection="1">
      <alignment horizontal="right"/>
    </xf>
    <xf numFmtId="164" fontId="8" fillId="0" borderId="56" xfId="0" applyNumberFormat="1" applyFont="1" applyBorder="1" applyAlignment="1" applyProtection="1">
      <alignment horizontal="right"/>
    </xf>
    <xf numFmtId="164" fontId="8" fillId="0" borderId="29" xfId="0" applyNumberFormat="1" applyFont="1" applyBorder="1" applyAlignment="1">
      <alignment horizontal="right"/>
    </xf>
    <xf numFmtId="164" fontId="8" fillId="0" borderId="34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164" fontId="8" fillId="0" borderId="46" xfId="0" applyNumberFormat="1" applyFont="1" applyBorder="1" applyAlignment="1" applyProtection="1">
      <alignment horizontal="right"/>
    </xf>
    <xf numFmtId="165" fontId="8" fillId="0" borderId="24" xfId="0" applyNumberFormat="1" applyFont="1" applyBorder="1" applyAlignment="1">
      <alignment horizontal="right"/>
    </xf>
    <xf numFmtId="164" fontId="26" fillId="0" borderId="9" xfId="0" applyNumberFormat="1" applyFont="1" applyBorder="1" applyAlignment="1" applyProtection="1">
      <alignment horizontal="center" vertical="top"/>
    </xf>
    <xf numFmtId="164" fontId="8" fillId="0" borderId="33" xfId="0" applyNumberFormat="1" applyFont="1" applyBorder="1" applyAlignment="1" applyProtection="1">
      <alignment horizontal="right"/>
    </xf>
    <xf numFmtId="0" fontId="38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8" fillId="0" borderId="48" xfId="0" applyFont="1" applyBorder="1"/>
    <xf numFmtId="0" fontId="40" fillId="0" borderId="0" xfId="0" applyFont="1" applyBorder="1"/>
    <xf numFmtId="0" fontId="40" fillId="0" borderId="0" xfId="0" applyFont="1"/>
    <xf numFmtId="0" fontId="28" fillId="0" borderId="0" xfId="0" applyFont="1" applyAlignment="1">
      <alignment horizontal="center"/>
    </xf>
    <xf numFmtId="0" fontId="16" fillId="0" borderId="11" xfId="0" applyFont="1" applyBorder="1" applyAlignment="1">
      <alignment horizontal="left"/>
    </xf>
    <xf numFmtId="0" fontId="8" fillId="2" borderId="55" xfId="0" applyFont="1" applyFill="1" applyBorder="1" applyAlignment="1">
      <alignment horizontal="left"/>
    </xf>
    <xf numFmtId="164" fontId="26" fillId="0" borderId="37" xfId="0" applyNumberFormat="1" applyFont="1" applyBorder="1" applyAlignment="1" applyProtection="1">
      <alignment vertical="top"/>
    </xf>
    <xf numFmtId="164" fontId="8" fillId="0" borderId="59" xfId="0" applyNumberFormat="1" applyFont="1" applyBorder="1" applyAlignment="1" applyProtection="1">
      <alignment horizontal="right"/>
    </xf>
    <xf numFmtId="165" fontId="28" fillId="0" borderId="24" xfId="0" applyNumberFormat="1" applyFont="1" applyBorder="1" applyAlignment="1">
      <alignment horizontal="center"/>
    </xf>
    <xf numFmtId="165" fontId="28" fillId="0" borderId="27" xfId="0" applyNumberFormat="1" applyFont="1" applyBorder="1" applyAlignment="1">
      <alignment horizontal="center"/>
    </xf>
    <xf numFmtId="164" fontId="16" fillId="0" borderId="33" xfId="0" applyNumberFormat="1" applyFont="1" applyBorder="1" applyAlignment="1" applyProtection="1">
      <alignment horizontal="left" vertical="top"/>
    </xf>
    <xf numFmtId="164" fontId="8" fillId="0" borderId="34" xfId="0" applyNumberFormat="1" applyFont="1" applyBorder="1" applyAlignment="1" applyProtection="1">
      <alignment horizontal="right"/>
    </xf>
    <xf numFmtId="164" fontId="8" fillId="0" borderId="58" xfId="0" applyNumberFormat="1" applyFont="1" applyBorder="1" applyAlignment="1" applyProtection="1">
      <alignment horizontal="right"/>
    </xf>
    <xf numFmtId="0" fontId="28" fillId="0" borderId="40" xfId="0" applyFont="1" applyBorder="1"/>
    <xf numFmtId="164" fontId="41" fillId="2" borderId="20" xfId="0" applyNumberFormat="1" applyFont="1" applyFill="1" applyBorder="1" applyAlignment="1" applyProtection="1">
      <alignment horizontal="center" vertical="center"/>
    </xf>
    <xf numFmtId="164" fontId="16" fillId="2" borderId="44" xfId="0" applyNumberFormat="1" applyFont="1" applyFill="1" applyBorder="1" applyAlignment="1" applyProtection="1">
      <alignment horizontal="left" vertical="center"/>
    </xf>
    <xf numFmtId="164" fontId="16" fillId="0" borderId="28" xfId="0" quotePrefix="1" applyNumberFormat="1" applyFont="1" applyFill="1" applyBorder="1" applyAlignment="1" applyProtection="1">
      <alignment horizontal="right"/>
    </xf>
    <xf numFmtId="164" fontId="16" fillId="0" borderId="16" xfId="0" applyNumberFormat="1" applyFont="1" applyFill="1" applyBorder="1" applyAlignment="1">
      <alignment horizontal="right"/>
    </xf>
    <xf numFmtId="164" fontId="16" fillId="0" borderId="28" xfId="0" applyNumberFormat="1" applyFont="1" applyFill="1" applyBorder="1" applyAlignment="1" applyProtection="1">
      <alignment horizontal="right"/>
    </xf>
    <xf numFmtId="164" fontId="16" fillId="0" borderId="30" xfId="0" quotePrefix="1" applyNumberFormat="1" applyFont="1" applyFill="1" applyBorder="1" applyAlignment="1" applyProtection="1">
      <alignment horizontal="right"/>
    </xf>
    <xf numFmtId="164" fontId="16" fillId="0" borderId="30" xfId="0" applyNumberFormat="1" applyFont="1" applyFill="1" applyBorder="1" applyAlignment="1" applyProtection="1">
      <alignment horizontal="right"/>
    </xf>
    <xf numFmtId="164" fontId="45" fillId="0" borderId="46" xfId="0" applyNumberFormat="1" applyFont="1" applyBorder="1" applyAlignment="1" applyProtection="1">
      <alignment horizontal="right"/>
    </xf>
    <xf numFmtId="164" fontId="45" fillId="0" borderId="10" xfId="0" applyNumberFormat="1" applyFont="1" applyBorder="1" applyAlignment="1" applyProtection="1">
      <alignment horizontal="right"/>
    </xf>
    <xf numFmtId="164" fontId="41" fillId="2" borderId="9" xfId="0" applyNumberFormat="1" applyFont="1" applyFill="1" applyBorder="1" applyAlignment="1" applyProtection="1">
      <alignment vertical="center"/>
    </xf>
    <xf numFmtId="164" fontId="16" fillId="3" borderId="16" xfId="0" applyNumberFormat="1" applyFont="1" applyFill="1" applyBorder="1" applyAlignment="1">
      <alignment horizontal="right"/>
    </xf>
    <xf numFmtId="165" fontId="16" fillId="3" borderId="29" xfId="0" applyNumberFormat="1" applyFont="1" applyFill="1" applyBorder="1" applyAlignment="1">
      <alignment horizontal="right"/>
    </xf>
    <xf numFmtId="165" fontId="16" fillId="3" borderId="16" xfId="0" applyNumberFormat="1" applyFont="1" applyFill="1" applyBorder="1" applyAlignment="1">
      <alignment horizontal="right"/>
    </xf>
    <xf numFmtId="164" fontId="16" fillId="3" borderId="55" xfId="0" applyNumberFormat="1" applyFont="1" applyFill="1" applyBorder="1" applyAlignment="1" applyProtection="1">
      <alignment horizontal="center" vertical="center"/>
    </xf>
    <xf numFmtId="164" fontId="16" fillId="0" borderId="29" xfId="0" applyNumberFormat="1" applyFont="1" applyFill="1" applyBorder="1" applyAlignment="1">
      <alignment horizontal="right"/>
    </xf>
    <xf numFmtId="164" fontId="16" fillId="0" borderId="28" xfId="0" applyNumberFormat="1" applyFont="1" applyFill="1" applyBorder="1" applyAlignment="1">
      <alignment horizontal="right"/>
    </xf>
    <xf numFmtId="164" fontId="16" fillId="0" borderId="16" xfId="0" applyNumberFormat="1" applyFont="1" applyFill="1" applyBorder="1" applyAlignment="1" applyProtection="1">
      <alignment horizontal="right"/>
    </xf>
    <xf numFmtId="164" fontId="16" fillId="0" borderId="16" xfId="0" applyNumberFormat="1" applyFont="1" applyFill="1" applyBorder="1" applyAlignment="1" applyProtection="1">
      <alignment horizontal="right" vertical="top"/>
    </xf>
    <xf numFmtId="164" fontId="16" fillId="0" borderId="17" xfId="0" applyNumberFormat="1" applyFont="1" applyFill="1" applyBorder="1" applyAlignment="1" applyProtection="1">
      <alignment horizontal="right" vertical="top"/>
    </xf>
    <xf numFmtId="164" fontId="16" fillId="0" borderId="17" xfId="0" applyNumberFormat="1" applyFont="1" applyFill="1" applyBorder="1" applyAlignment="1">
      <alignment horizontal="right"/>
    </xf>
    <xf numFmtId="164" fontId="16" fillId="2" borderId="55" xfId="0" applyNumberFormat="1" applyFont="1" applyFill="1" applyBorder="1" applyAlignment="1" applyProtection="1">
      <alignment horizontal="left" vertical="center"/>
    </xf>
    <xf numFmtId="164" fontId="16" fillId="2" borderId="24" xfId="0" applyNumberFormat="1" applyFont="1" applyFill="1" applyBorder="1" applyAlignment="1">
      <alignment horizontal="right"/>
    </xf>
    <xf numFmtId="164" fontId="16" fillId="2" borderId="27" xfId="0" applyNumberFormat="1" applyFont="1" applyFill="1" applyBorder="1" applyAlignment="1">
      <alignment horizontal="right"/>
    </xf>
    <xf numFmtId="0" fontId="16" fillId="2" borderId="5" xfId="0" applyFont="1" applyFill="1" applyBorder="1" applyAlignment="1">
      <alignment horizontal="center"/>
    </xf>
    <xf numFmtId="164" fontId="16" fillId="2" borderId="56" xfId="0" applyNumberFormat="1" applyFont="1" applyFill="1" applyBorder="1" applyAlignment="1">
      <alignment horizontal="right"/>
    </xf>
    <xf numFmtId="164" fontId="16" fillId="2" borderId="31" xfId="0" applyNumberFormat="1" applyFont="1" applyFill="1" applyBorder="1" applyAlignment="1">
      <alignment horizontal="right"/>
    </xf>
    <xf numFmtId="164" fontId="16" fillId="2" borderId="28" xfId="0" applyNumberFormat="1" applyFont="1" applyFill="1" applyBorder="1" applyAlignment="1">
      <alignment horizontal="right"/>
    </xf>
    <xf numFmtId="164" fontId="16" fillId="0" borderId="28" xfId="0" applyNumberFormat="1" applyFont="1" applyBorder="1" applyAlignment="1">
      <alignment horizontal="right"/>
    </xf>
    <xf numFmtId="0" fontId="16" fillId="0" borderId="23" xfId="0" applyFont="1" applyBorder="1" applyAlignment="1">
      <alignment horizontal="right"/>
    </xf>
    <xf numFmtId="164" fontId="45" fillId="0" borderId="16" xfId="0" applyNumberFormat="1" applyFont="1" applyFill="1" applyBorder="1" applyAlignment="1">
      <alignment horizontal="right"/>
    </xf>
    <xf numFmtId="164" fontId="16" fillId="0" borderId="18" xfId="0" applyNumberFormat="1" applyFont="1" applyFill="1" applyBorder="1" applyAlignment="1">
      <alignment horizontal="right"/>
    </xf>
    <xf numFmtId="164" fontId="16" fillId="0" borderId="34" xfId="0" applyNumberFormat="1" applyFont="1" applyFill="1" applyBorder="1" applyAlignment="1">
      <alignment horizontal="right"/>
    </xf>
    <xf numFmtId="164" fontId="16" fillId="0" borderId="16" xfId="0" quotePrefix="1" applyNumberFormat="1" applyFont="1" applyBorder="1" applyAlignment="1">
      <alignment horizontal="right"/>
    </xf>
    <xf numFmtId="164" fontId="16" fillId="0" borderId="17" xfId="0" quotePrefix="1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0" fontId="28" fillId="0" borderId="27" xfId="0" applyFont="1" applyBorder="1"/>
    <xf numFmtId="164" fontId="16" fillId="3" borderId="15" xfId="0" applyNumberFormat="1" applyFont="1" applyFill="1" applyBorder="1" applyAlignment="1" applyProtection="1">
      <alignment vertical="top"/>
    </xf>
    <xf numFmtId="0" fontId="8" fillId="2" borderId="9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164" fontId="16" fillId="0" borderId="46" xfId="0" applyNumberFormat="1" applyFont="1" applyBorder="1" applyAlignment="1" applyProtection="1">
      <alignment horizontal="right"/>
    </xf>
    <xf numFmtId="164" fontId="16" fillId="0" borderId="10" xfId="0" applyNumberFormat="1" applyFont="1" applyBorder="1" applyAlignment="1" applyProtection="1">
      <alignment horizontal="right"/>
    </xf>
    <xf numFmtId="164" fontId="28" fillId="2" borderId="9" xfId="0" applyNumberFormat="1" applyFont="1" applyFill="1" applyBorder="1" applyAlignment="1" applyProtection="1">
      <alignment vertical="center"/>
    </xf>
    <xf numFmtId="0" fontId="16" fillId="2" borderId="6" xfId="0" applyFont="1" applyFill="1" applyBorder="1"/>
    <xf numFmtId="165" fontId="16" fillId="0" borderId="29" xfId="0" applyNumberFormat="1" applyFont="1" applyFill="1" applyBorder="1" applyAlignment="1">
      <alignment horizontal="right"/>
    </xf>
    <xf numFmtId="164" fontId="16" fillId="2" borderId="20" xfId="0" applyNumberFormat="1" applyFont="1" applyFill="1" applyBorder="1" applyAlignment="1" applyProtection="1">
      <alignment horizontal="left" vertical="center"/>
    </xf>
    <xf numFmtId="164" fontId="16" fillId="3" borderId="55" xfId="0" applyNumberFormat="1" applyFont="1" applyFill="1" applyBorder="1" applyAlignment="1" applyProtection="1">
      <alignment horizontal="left" vertical="center"/>
    </xf>
    <xf numFmtId="164" fontId="16" fillId="2" borderId="44" xfId="0" applyNumberFormat="1" applyFont="1" applyFill="1" applyBorder="1" applyAlignment="1" applyProtection="1">
      <alignment vertical="center"/>
    </xf>
    <xf numFmtId="164" fontId="16" fillId="2" borderId="55" xfId="0" applyNumberFormat="1" applyFont="1" applyFill="1" applyBorder="1" applyAlignment="1" applyProtection="1">
      <alignment vertical="center"/>
    </xf>
    <xf numFmtId="164" fontId="42" fillId="2" borderId="50" xfId="0" applyNumberFormat="1" applyFont="1" applyFill="1" applyBorder="1" applyAlignment="1" applyProtection="1">
      <alignment horizontal="center" vertical="center"/>
    </xf>
    <xf numFmtId="164" fontId="16" fillId="2" borderId="45" xfId="0" applyNumberFormat="1" applyFont="1" applyFill="1" applyBorder="1" applyAlignment="1" applyProtection="1">
      <alignment horizontal="left" vertical="center"/>
    </xf>
    <xf numFmtId="164" fontId="42" fillId="0" borderId="45" xfId="0" applyNumberFormat="1" applyFont="1" applyFill="1" applyBorder="1" applyAlignment="1" applyProtection="1">
      <alignment horizontal="left" vertical="center"/>
    </xf>
    <xf numFmtId="164" fontId="42" fillId="2" borderId="44" xfId="0" applyNumberFormat="1" applyFont="1" applyFill="1" applyBorder="1" applyAlignment="1" applyProtection="1">
      <alignment horizontal="left" vertical="center"/>
    </xf>
    <xf numFmtId="0" fontId="44" fillId="2" borderId="44" xfId="0" applyFont="1" applyFill="1" applyBorder="1" applyAlignment="1">
      <alignment horizontal="left" vertical="center"/>
    </xf>
    <xf numFmtId="164" fontId="16" fillId="2" borderId="44" xfId="0" applyNumberFormat="1" applyFont="1" applyFill="1" applyBorder="1" applyAlignment="1" applyProtection="1">
      <alignment horizontal="left"/>
    </xf>
    <xf numFmtId="0" fontId="16" fillId="2" borderId="44" xfId="0" applyFont="1" applyFill="1" applyBorder="1" applyAlignment="1">
      <alignment horizontal="left"/>
    </xf>
    <xf numFmtId="0" fontId="16" fillId="2" borderId="45" xfId="0" applyFont="1" applyFill="1" applyBorder="1" applyAlignment="1">
      <alignment horizontal="left"/>
    </xf>
    <xf numFmtId="0" fontId="16" fillId="2" borderId="45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164" fontId="44" fillId="2" borderId="20" xfId="0" applyNumberFormat="1" applyFont="1" applyFill="1" applyBorder="1" applyAlignment="1" applyProtection="1">
      <alignment horizontal="center" vertical="center"/>
    </xf>
    <xf numFmtId="164" fontId="16" fillId="3" borderId="28" xfId="0" applyNumberFormat="1" applyFont="1" applyFill="1" applyBorder="1" applyAlignment="1" applyProtection="1">
      <alignment horizontal="right"/>
    </xf>
    <xf numFmtId="164" fontId="16" fillId="3" borderId="30" xfId="0" applyNumberFormat="1" applyFont="1" applyFill="1" applyBorder="1" applyAlignment="1" applyProtection="1">
      <alignment horizontal="right"/>
    </xf>
    <xf numFmtId="164" fontId="16" fillId="2" borderId="45" xfId="0" applyNumberFormat="1" applyFont="1" applyFill="1" applyBorder="1" applyAlignment="1" applyProtection="1">
      <alignment vertical="center"/>
    </xf>
    <xf numFmtId="164" fontId="16" fillId="0" borderId="35" xfId="0" applyNumberFormat="1" applyFont="1" applyFill="1" applyBorder="1" applyAlignment="1">
      <alignment horizontal="right"/>
    </xf>
    <xf numFmtId="164" fontId="16" fillId="0" borderId="56" xfId="0" quotePrefix="1" applyNumberFormat="1" applyFont="1" applyFill="1" applyBorder="1" applyAlignment="1" applyProtection="1">
      <alignment horizontal="right"/>
    </xf>
    <xf numFmtId="164" fontId="16" fillId="0" borderId="62" xfId="0" quotePrefix="1" applyNumberFormat="1" applyFont="1" applyFill="1" applyBorder="1" applyAlignment="1" applyProtection="1">
      <alignment horizontal="right"/>
    </xf>
    <xf numFmtId="164" fontId="16" fillId="2" borderId="9" xfId="0" applyNumberFormat="1" applyFont="1" applyFill="1" applyBorder="1" applyAlignment="1" applyProtection="1">
      <alignment horizontal="left" vertical="center"/>
    </xf>
    <xf numFmtId="164" fontId="41" fillId="2" borderId="9" xfId="0" applyNumberFormat="1" applyFont="1" applyFill="1" applyBorder="1" applyAlignment="1" applyProtection="1">
      <alignment horizontal="left" vertical="center"/>
    </xf>
    <xf numFmtId="164" fontId="16" fillId="0" borderId="46" xfId="0" quotePrefix="1" applyNumberFormat="1" applyFont="1" applyFill="1" applyBorder="1" applyAlignment="1" applyProtection="1">
      <alignment horizontal="right"/>
    </xf>
    <xf numFmtId="164" fontId="16" fillId="0" borderId="24" xfId="0" applyNumberFormat="1" applyFont="1" applyFill="1" applyBorder="1" applyAlignment="1">
      <alignment horizontal="right"/>
    </xf>
    <xf numFmtId="164" fontId="16" fillId="0" borderId="10" xfId="0" quotePrefix="1" applyNumberFormat="1" applyFont="1" applyFill="1" applyBorder="1" applyAlignment="1" applyProtection="1">
      <alignment horizontal="right"/>
    </xf>
    <xf numFmtId="164" fontId="16" fillId="0" borderId="51" xfId="0" quotePrefix="1" applyNumberFormat="1" applyFont="1" applyFill="1" applyBorder="1" applyAlignment="1" applyProtection="1">
      <alignment horizontal="right"/>
    </xf>
    <xf numFmtId="165" fontId="16" fillId="0" borderId="18" xfId="0" applyNumberFormat="1" applyFont="1" applyBorder="1" applyAlignment="1">
      <alignment horizontal="right"/>
    </xf>
    <xf numFmtId="164" fontId="16" fillId="0" borderId="18" xfId="0" applyNumberFormat="1" applyFont="1" applyBorder="1" applyAlignment="1">
      <alignment horizontal="right"/>
    </xf>
    <xf numFmtId="164" fontId="16" fillId="0" borderId="63" xfId="0" quotePrefix="1" applyNumberFormat="1" applyFont="1" applyFill="1" applyBorder="1" applyAlignment="1" applyProtection="1">
      <alignment horizontal="right"/>
    </xf>
    <xf numFmtId="164" fontId="16" fillId="3" borderId="9" xfId="0" applyNumberFormat="1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>
      <alignment horizontal="left"/>
    </xf>
    <xf numFmtId="0" fontId="16" fillId="3" borderId="40" xfId="0" applyFont="1" applyFill="1" applyBorder="1" applyAlignment="1">
      <alignment horizontal="center"/>
    </xf>
    <xf numFmtId="165" fontId="16" fillId="3" borderId="40" xfId="0" applyNumberFormat="1" applyFont="1" applyFill="1" applyBorder="1" applyAlignment="1">
      <alignment horizontal="right"/>
    </xf>
    <xf numFmtId="0" fontId="16" fillId="3" borderId="41" xfId="0" applyFont="1" applyFill="1" applyBorder="1" applyAlignment="1">
      <alignment horizontal="center"/>
    </xf>
    <xf numFmtId="164" fontId="16" fillId="0" borderId="56" xfId="0" applyNumberFormat="1" applyFont="1" applyBorder="1" applyAlignment="1" applyProtection="1">
      <alignment horizontal="right"/>
    </xf>
    <xf numFmtId="164" fontId="16" fillId="0" borderId="62" xfId="0" applyNumberFormat="1" applyFont="1" applyBorder="1" applyAlignment="1" applyProtection="1">
      <alignment horizontal="right"/>
    </xf>
    <xf numFmtId="0" fontId="16" fillId="3" borderId="24" xfId="0" applyFont="1" applyFill="1" applyBorder="1" applyAlignment="1">
      <alignment horizontal="center"/>
    </xf>
    <xf numFmtId="165" fontId="16" fillId="3" borderId="24" xfId="0" applyNumberFormat="1" applyFont="1" applyFill="1" applyBorder="1" applyAlignment="1">
      <alignment horizontal="right"/>
    </xf>
    <xf numFmtId="0" fontId="16" fillId="3" borderId="27" xfId="0" applyFont="1" applyFill="1" applyBorder="1" applyAlignment="1">
      <alignment horizontal="center"/>
    </xf>
    <xf numFmtId="164" fontId="16" fillId="3" borderId="9" xfId="0" applyNumberFormat="1" applyFont="1" applyFill="1" applyBorder="1" applyAlignment="1" applyProtection="1">
      <alignment horizontal="left" vertical="center"/>
    </xf>
    <xf numFmtId="164" fontId="16" fillId="3" borderId="46" xfId="0" applyNumberFormat="1" applyFont="1" applyFill="1" applyBorder="1" applyAlignment="1" applyProtection="1">
      <alignment horizontal="right"/>
    </xf>
    <xf numFmtId="164" fontId="16" fillId="3" borderId="24" xfId="0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 applyProtection="1">
      <alignment horizontal="right"/>
    </xf>
    <xf numFmtId="165" fontId="16" fillId="0" borderId="28" xfId="0" applyNumberFormat="1" applyFont="1" applyBorder="1" applyAlignment="1">
      <alignment horizontal="right"/>
    </xf>
    <xf numFmtId="165" fontId="16" fillId="0" borderId="17" xfId="0" applyNumberFormat="1" applyFont="1" applyBorder="1" applyAlignment="1">
      <alignment horizontal="right"/>
    </xf>
    <xf numFmtId="164" fontId="42" fillId="2" borderId="44" xfId="0" applyNumberFormat="1" applyFont="1" applyFill="1" applyBorder="1" applyAlignment="1" applyProtection="1">
      <alignment vertical="center"/>
    </xf>
    <xf numFmtId="164" fontId="46" fillId="2" borderId="28" xfId="0" quotePrefix="1" applyNumberFormat="1" applyFont="1" applyFill="1" applyBorder="1" applyAlignment="1" applyProtection="1">
      <alignment horizontal="right"/>
    </xf>
    <xf numFmtId="164" fontId="46" fillId="2" borderId="16" xfId="0" applyNumberFormat="1" applyFont="1" applyFill="1" applyBorder="1" applyAlignment="1" applyProtection="1">
      <alignment horizontal="right"/>
    </xf>
    <xf numFmtId="164" fontId="46" fillId="2" borderId="16" xfId="0" applyNumberFormat="1" applyFont="1" applyFill="1" applyBorder="1" applyAlignment="1">
      <alignment horizontal="right"/>
    </xf>
    <xf numFmtId="165" fontId="46" fillId="2" borderId="16" xfId="0" applyNumberFormat="1" applyFont="1" applyFill="1" applyBorder="1" applyAlignment="1">
      <alignment horizontal="right"/>
    </xf>
    <xf numFmtId="164" fontId="46" fillId="2" borderId="30" xfId="0" quotePrefix="1" applyNumberFormat="1" applyFont="1" applyFill="1" applyBorder="1" applyAlignment="1" applyProtection="1">
      <alignment horizontal="right"/>
    </xf>
    <xf numFmtId="164" fontId="46" fillId="0" borderId="51" xfId="0" quotePrefix="1" applyNumberFormat="1" applyFont="1" applyBorder="1" applyAlignment="1" applyProtection="1">
      <alignment horizontal="right"/>
    </xf>
    <xf numFmtId="164" fontId="46" fillId="0" borderId="18" xfId="0" applyNumberFormat="1" applyFont="1" applyBorder="1" applyAlignment="1" applyProtection="1">
      <alignment horizontal="right"/>
    </xf>
    <xf numFmtId="165" fontId="46" fillId="0" borderId="18" xfId="0" applyNumberFormat="1" applyFont="1" applyBorder="1" applyAlignment="1">
      <alignment horizontal="right"/>
    </xf>
    <xf numFmtId="164" fontId="46" fillId="0" borderId="18" xfId="0" applyNumberFormat="1" applyFont="1" applyBorder="1" applyAlignment="1">
      <alignment horizontal="right"/>
    </xf>
    <xf numFmtId="164" fontId="46" fillId="0" borderId="63" xfId="0" quotePrefix="1" applyNumberFormat="1" applyFont="1" applyBorder="1" applyAlignment="1" applyProtection="1">
      <alignment horizontal="right"/>
    </xf>
    <xf numFmtId="164" fontId="45" fillId="0" borderId="46" xfId="0" quotePrefix="1" applyNumberFormat="1" applyFont="1" applyBorder="1" applyAlignment="1" applyProtection="1">
      <alignment horizontal="right"/>
    </xf>
    <xf numFmtId="164" fontId="45" fillId="0" borderId="10" xfId="0" quotePrefix="1" applyNumberFormat="1" applyFont="1" applyBorder="1" applyAlignment="1" applyProtection="1">
      <alignment horizontal="right"/>
    </xf>
    <xf numFmtId="164" fontId="16" fillId="4" borderId="46" xfId="0" quotePrefix="1" applyNumberFormat="1" applyFont="1" applyFill="1" applyBorder="1" applyAlignment="1" applyProtection="1">
      <alignment horizontal="right"/>
    </xf>
    <xf numFmtId="164" fontId="16" fillId="4" borderId="10" xfId="0" quotePrefix="1" applyNumberFormat="1" applyFont="1" applyFill="1" applyBorder="1" applyAlignment="1" applyProtection="1">
      <alignment horizontal="right"/>
    </xf>
    <xf numFmtId="165" fontId="16" fillId="4" borderId="29" xfId="0" applyNumberFormat="1" applyFont="1" applyFill="1" applyBorder="1" applyAlignment="1">
      <alignment horizontal="right"/>
    </xf>
    <xf numFmtId="164" fontId="16" fillId="4" borderId="9" xfId="0" applyNumberFormat="1" applyFont="1" applyFill="1" applyBorder="1" applyAlignment="1" applyProtection="1">
      <alignment horizontal="center" vertical="center"/>
    </xf>
    <xf numFmtId="164" fontId="16" fillId="4" borderId="42" xfId="0" applyNumberFormat="1" applyFont="1" applyFill="1" applyBorder="1" applyAlignment="1" applyProtection="1">
      <alignment horizontal="left" vertical="center"/>
    </xf>
    <xf numFmtId="164" fontId="16" fillId="4" borderId="43" xfId="0" quotePrefix="1" applyNumberFormat="1" applyFont="1" applyFill="1" applyBorder="1" applyAlignment="1" applyProtection="1">
      <alignment horizontal="right"/>
    </xf>
    <xf numFmtId="164" fontId="16" fillId="4" borderId="13" xfId="0" applyNumberFormat="1" applyFont="1" applyFill="1" applyBorder="1" applyAlignment="1" applyProtection="1">
      <alignment horizontal="right"/>
    </xf>
    <xf numFmtId="165" fontId="16" fillId="4" borderId="13" xfId="0" applyNumberFormat="1" applyFont="1" applyFill="1" applyBorder="1" applyAlignment="1">
      <alignment horizontal="right"/>
    </xf>
    <xf numFmtId="164" fontId="16" fillId="4" borderId="13" xfId="0" applyNumberFormat="1" applyFont="1" applyFill="1" applyBorder="1" applyAlignment="1">
      <alignment horizontal="right"/>
    </xf>
    <xf numFmtId="164" fontId="16" fillId="4" borderId="64" xfId="0" quotePrefix="1" applyNumberFormat="1" applyFont="1" applyFill="1" applyBorder="1" applyAlignment="1" applyProtection="1">
      <alignment horizontal="right"/>
    </xf>
    <xf numFmtId="164" fontId="16" fillId="4" borderId="43" xfId="0" applyNumberFormat="1" applyFont="1" applyFill="1" applyBorder="1" applyAlignment="1">
      <alignment horizontal="right"/>
    </xf>
    <xf numFmtId="164" fontId="16" fillId="4" borderId="14" xfId="0" applyNumberFormat="1" applyFont="1" applyFill="1" applyBorder="1" applyAlignment="1">
      <alignment horizontal="right"/>
    </xf>
    <xf numFmtId="165" fontId="45" fillId="4" borderId="46" xfId="0" applyNumberFormat="1" applyFont="1" applyFill="1" applyBorder="1" applyAlignment="1" applyProtection="1">
      <alignment horizontal="right"/>
    </xf>
    <xf numFmtId="165" fontId="45" fillId="4" borderId="10" xfId="0" applyNumberFormat="1" applyFont="1" applyFill="1" applyBorder="1" applyAlignment="1" applyProtection="1">
      <alignment horizontal="right"/>
    </xf>
    <xf numFmtId="164" fontId="41" fillId="5" borderId="20" xfId="0" applyNumberFormat="1" applyFont="1" applyFill="1" applyBorder="1" applyAlignment="1" applyProtection="1">
      <alignment horizontal="center" vertical="center"/>
    </xf>
    <xf numFmtId="164" fontId="45" fillId="5" borderId="46" xfId="0" applyNumberFormat="1" applyFont="1" applyFill="1" applyBorder="1" applyAlignment="1">
      <alignment horizontal="right"/>
    </xf>
    <xf numFmtId="164" fontId="45" fillId="5" borderId="24" xfId="0" applyNumberFormat="1" applyFont="1" applyFill="1" applyBorder="1" applyAlignment="1">
      <alignment horizontal="right"/>
    </xf>
    <xf numFmtId="164" fontId="45" fillId="5" borderId="27" xfId="0" applyNumberFormat="1" applyFont="1" applyFill="1" applyBorder="1" applyAlignment="1">
      <alignment horizontal="right"/>
    </xf>
    <xf numFmtId="0" fontId="16" fillId="0" borderId="56" xfId="0" quotePrefix="1" applyFont="1" applyFill="1" applyBorder="1" applyAlignment="1">
      <alignment horizontal="right"/>
    </xf>
    <xf numFmtId="0" fontId="16" fillId="0" borderId="29" xfId="0" quotePrefix="1" applyFont="1" applyFill="1" applyBorder="1" applyAlignment="1">
      <alignment horizontal="right"/>
    </xf>
    <xf numFmtId="165" fontId="16" fillId="0" borderId="16" xfId="0" applyNumberFormat="1" applyFont="1" applyFill="1" applyBorder="1" applyAlignment="1">
      <alignment horizontal="right"/>
    </xf>
    <xf numFmtId="0" fontId="16" fillId="0" borderId="34" xfId="0" quotePrefix="1" applyFont="1" applyFill="1" applyBorder="1" applyAlignment="1">
      <alignment horizontal="right"/>
    </xf>
    <xf numFmtId="0" fontId="28" fillId="4" borderId="44" xfId="0" applyFont="1" applyFill="1" applyBorder="1" applyAlignment="1">
      <alignment horizontal="left" vertical="center"/>
    </xf>
    <xf numFmtId="165" fontId="16" fillId="4" borderId="56" xfId="0" quotePrefix="1" applyNumberFormat="1" applyFont="1" applyFill="1" applyBorder="1" applyAlignment="1">
      <alignment horizontal="right"/>
    </xf>
    <xf numFmtId="165" fontId="16" fillId="4" borderId="29" xfId="0" quotePrefix="1" applyNumberFormat="1" applyFont="1" applyFill="1" applyBorder="1" applyAlignment="1">
      <alignment horizontal="right"/>
    </xf>
    <xf numFmtId="165" fontId="16" fillId="4" borderId="16" xfId="0" applyNumberFormat="1" applyFont="1" applyFill="1" applyBorder="1" applyAlignment="1">
      <alignment horizontal="right"/>
    </xf>
    <xf numFmtId="165" fontId="16" fillId="4" borderId="34" xfId="0" quotePrefix="1" applyNumberFormat="1" applyFont="1" applyFill="1" applyBorder="1" applyAlignment="1">
      <alignment horizontal="right"/>
    </xf>
    <xf numFmtId="0" fontId="16" fillId="4" borderId="44" xfId="0" applyFont="1" applyFill="1" applyBorder="1" applyAlignment="1">
      <alignment horizontal="left" vertical="center"/>
    </xf>
    <xf numFmtId="164" fontId="16" fillId="4" borderId="31" xfId="0" applyNumberFormat="1" applyFont="1" applyFill="1" applyBorder="1" applyAlignment="1">
      <alignment horizontal="right"/>
    </xf>
    <xf numFmtId="164" fontId="16" fillId="4" borderId="35" xfId="0" applyNumberFormat="1" applyFont="1" applyFill="1" applyBorder="1" applyAlignment="1">
      <alignment horizontal="right"/>
    </xf>
    <xf numFmtId="164" fontId="16" fillId="4" borderId="16" xfId="0" applyNumberFormat="1" applyFont="1" applyFill="1" applyBorder="1" applyAlignment="1">
      <alignment horizontal="right"/>
    </xf>
    <xf numFmtId="164" fontId="16" fillId="4" borderId="36" xfId="0" applyNumberFormat="1" applyFont="1" applyFill="1" applyBorder="1" applyAlignment="1">
      <alignment horizontal="right"/>
    </xf>
    <xf numFmtId="164" fontId="16" fillId="0" borderId="31" xfId="0" applyNumberFormat="1" applyFont="1" applyFill="1" applyBorder="1" applyAlignment="1">
      <alignment horizontal="right"/>
    </xf>
    <xf numFmtId="164" fontId="16" fillId="0" borderId="36" xfId="0" applyNumberFormat="1" applyFont="1" applyFill="1" applyBorder="1" applyAlignment="1">
      <alignment horizontal="right"/>
    </xf>
    <xf numFmtId="164" fontId="47" fillId="0" borderId="61" xfId="0" applyNumberFormat="1" applyFont="1" applyFill="1" applyBorder="1" applyAlignment="1">
      <alignment horizontal="right"/>
    </xf>
    <xf numFmtId="0" fontId="16" fillId="2" borderId="20" xfId="0" applyFont="1" applyFill="1" applyBorder="1" applyAlignment="1">
      <alignment horizontal="left"/>
    </xf>
    <xf numFmtId="165" fontId="16" fillId="2" borderId="46" xfId="0" applyNumberFormat="1" applyFont="1" applyFill="1" applyBorder="1" applyAlignment="1">
      <alignment horizontal="right"/>
    </xf>
    <xf numFmtId="165" fontId="16" fillId="2" borderId="24" xfId="0" applyNumberFormat="1" applyFont="1" applyFill="1" applyBorder="1" applyAlignment="1">
      <alignment horizontal="right"/>
    </xf>
    <xf numFmtId="165" fontId="16" fillId="2" borderId="10" xfId="0" applyNumberFormat="1" applyFont="1" applyFill="1" applyBorder="1" applyAlignment="1">
      <alignment horizontal="right"/>
    </xf>
    <xf numFmtId="164" fontId="47" fillId="0" borderId="56" xfId="0" applyNumberFormat="1" applyFont="1" applyFill="1" applyBorder="1" applyAlignment="1" applyProtection="1">
      <alignment horizontal="right"/>
    </xf>
    <xf numFmtId="164" fontId="47" fillId="0" borderId="29" xfId="0" applyNumberFormat="1" applyFont="1" applyFill="1" applyBorder="1" applyAlignment="1" applyProtection="1">
      <alignment horizontal="right"/>
    </xf>
    <xf numFmtId="164" fontId="47" fillId="0" borderId="34" xfId="0" applyNumberFormat="1" applyFont="1" applyFill="1" applyBorder="1" applyAlignment="1" applyProtection="1">
      <alignment horizontal="right"/>
    </xf>
    <xf numFmtId="0" fontId="16" fillId="2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6" fillId="2" borderId="4" xfId="0" applyFont="1" applyFill="1" applyBorder="1"/>
    <xf numFmtId="164" fontId="16" fillId="0" borderId="46" xfId="0" applyNumberFormat="1" applyFont="1" applyBorder="1" applyAlignment="1">
      <alignment horizontal="right"/>
    </xf>
    <xf numFmtId="164" fontId="16" fillId="6" borderId="20" xfId="0" applyNumberFormat="1" applyFont="1" applyFill="1" applyBorder="1" applyAlignment="1" applyProtection="1">
      <alignment horizontal="left" vertical="center"/>
    </xf>
    <xf numFmtId="164" fontId="16" fillId="7" borderId="24" xfId="0" applyNumberFormat="1" applyFont="1" applyFill="1" applyBorder="1" applyAlignment="1">
      <alignment horizontal="right"/>
    </xf>
    <xf numFmtId="164" fontId="16" fillId="7" borderId="27" xfId="0" applyNumberFormat="1" applyFont="1" applyFill="1" applyBorder="1" applyAlignment="1">
      <alignment horizontal="right"/>
    </xf>
    <xf numFmtId="0" fontId="16" fillId="0" borderId="23" xfId="0" quotePrefix="1" applyFont="1" applyBorder="1" applyAlignment="1">
      <alignment horizontal="right"/>
    </xf>
    <xf numFmtId="165" fontId="16" fillId="0" borderId="23" xfId="0" quotePrefix="1" applyNumberFormat="1" applyFont="1" applyBorder="1" applyAlignment="1">
      <alignment horizontal="right"/>
    </xf>
    <xf numFmtId="164" fontId="49" fillId="2" borderId="9" xfId="0" applyNumberFormat="1" applyFont="1" applyFill="1" applyBorder="1" applyAlignment="1" applyProtection="1">
      <alignment horizontal="left" vertical="center"/>
    </xf>
    <xf numFmtId="164" fontId="50" fillId="2" borderId="45" xfId="0" applyNumberFormat="1" applyFont="1" applyFill="1" applyBorder="1" applyAlignment="1" applyProtection="1">
      <alignment vertical="center"/>
    </xf>
    <xf numFmtId="164" fontId="50" fillId="0" borderId="31" xfId="0" applyNumberFormat="1" applyFont="1" applyBorder="1" applyAlignment="1" applyProtection="1">
      <alignment horizontal="right"/>
    </xf>
    <xf numFmtId="164" fontId="50" fillId="0" borderId="32" xfId="0" applyNumberFormat="1" applyFont="1" applyBorder="1" applyAlignment="1" applyProtection="1">
      <alignment horizontal="right"/>
    </xf>
    <xf numFmtId="0" fontId="16" fillId="3" borderId="66" xfId="0" applyFont="1" applyFill="1" applyBorder="1" applyAlignment="1">
      <alignment horizontal="center"/>
    </xf>
    <xf numFmtId="0" fontId="16" fillId="3" borderId="46" xfId="0" applyFont="1" applyFill="1" applyBorder="1" applyAlignment="1">
      <alignment horizontal="center"/>
    </xf>
    <xf numFmtId="164" fontId="16" fillId="0" borderId="28" xfId="0" quotePrefix="1" applyNumberFormat="1" applyFont="1" applyBorder="1" applyAlignment="1">
      <alignment horizontal="right"/>
    </xf>
    <xf numFmtId="164" fontId="16" fillId="0" borderId="56" xfId="0" applyNumberFormat="1" applyFont="1" applyFill="1" applyBorder="1" applyAlignment="1">
      <alignment horizontal="right"/>
    </xf>
    <xf numFmtId="164" fontId="47" fillId="0" borderId="51" xfId="0" applyNumberFormat="1" applyFont="1" applyFill="1" applyBorder="1" applyAlignment="1">
      <alignment horizontal="right"/>
    </xf>
    <xf numFmtId="164" fontId="16" fillId="7" borderId="46" xfId="0" applyNumberFormat="1" applyFont="1" applyFill="1" applyBorder="1" applyAlignment="1">
      <alignment horizontal="right"/>
    </xf>
    <xf numFmtId="164" fontId="16" fillId="6" borderId="9" xfId="0" applyNumberFormat="1" applyFont="1" applyFill="1" applyBorder="1" applyAlignment="1" applyProtection="1">
      <alignment horizontal="left" vertical="top"/>
    </xf>
    <xf numFmtId="164" fontId="16" fillId="6" borderId="9" xfId="0" applyNumberFormat="1" applyFont="1" applyFill="1" applyBorder="1" applyAlignment="1" applyProtection="1">
      <alignment horizontal="right" vertical="top"/>
    </xf>
    <xf numFmtId="0" fontId="16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5" xfId="0" applyFont="1" applyBorder="1"/>
    <xf numFmtId="0" fontId="16" fillId="2" borderId="8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164" fontId="26" fillId="0" borderId="67" xfId="0" applyNumberFormat="1" applyFont="1" applyBorder="1" applyAlignment="1" applyProtection="1">
      <alignment horizontal="center" vertical="top"/>
    </xf>
    <xf numFmtId="164" fontId="8" fillId="0" borderId="13" xfId="0" applyNumberFormat="1" applyFont="1" applyBorder="1" applyAlignment="1" applyProtection="1">
      <alignment horizontal="right"/>
    </xf>
    <xf numFmtId="0" fontId="7" fillId="0" borderId="16" xfId="0" applyFont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7" fillId="2" borderId="16" xfId="0" applyFont="1" applyFill="1" applyBorder="1" applyAlignment="1">
      <alignment horizontal="left" vertical="center" wrapText="1"/>
    </xf>
    <xf numFmtId="0" fontId="27" fillId="2" borderId="16" xfId="0" quotePrefix="1" applyFont="1" applyFill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/>
    </xf>
    <xf numFmtId="0" fontId="27" fillId="2" borderId="16" xfId="0" applyFont="1" applyFill="1" applyBorder="1" applyAlignment="1" applyProtection="1">
      <alignment horizontal="left" vertical="center" wrapText="1"/>
    </xf>
    <xf numFmtId="0" fontId="27" fillId="2" borderId="16" xfId="0" applyFont="1" applyFill="1" applyBorder="1" applyAlignment="1">
      <alignment horizontal="left" vertical="center"/>
    </xf>
    <xf numFmtId="0" fontId="52" fillId="2" borderId="0" xfId="0" applyFont="1" applyFill="1" applyBorder="1"/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24" fillId="0" borderId="68" xfId="0" applyFont="1" applyBorder="1"/>
    <xf numFmtId="0" fontId="7" fillId="0" borderId="6" xfId="0" applyFont="1" applyBorder="1"/>
    <xf numFmtId="0" fontId="21" fillId="0" borderId="5" xfId="0" applyFont="1" applyBorder="1"/>
    <xf numFmtId="0" fontId="24" fillId="0" borderId="5" xfId="0" applyFont="1" applyBorder="1"/>
    <xf numFmtId="0" fontId="25" fillId="0" borderId="5" xfId="0" applyFont="1" applyBorder="1"/>
    <xf numFmtId="0" fontId="7" fillId="0" borderId="4" xfId="0" applyFont="1" applyBorder="1"/>
    <xf numFmtId="0" fontId="0" fillId="0" borderId="1" xfId="0" applyBorder="1"/>
    <xf numFmtId="0" fontId="0" fillId="0" borderId="2" xfId="0" applyBorder="1"/>
    <xf numFmtId="0" fontId="16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6" fillId="2" borderId="0" xfId="0" applyFont="1" applyFill="1" applyBorder="1" applyAlignment="1"/>
    <xf numFmtId="0" fontId="43" fillId="0" borderId="0" xfId="0" applyFont="1"/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center"/>
    </xf>
    <xf numFmtId="165" fontId="8" fillId="0" borderId="56" xfId="0" applyNumberFormat="1" applyFont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4" fontId="53" fillId="0" borderId="16" xfId="0" applyNumberFormat="1" applyFont="1" applyBorder="1" applyAlignment="1">
      <alignment horizontal="right"/>
    </xf>
    <xf numFmtId="164" fontId="53" fillId="0" borderId="16" xfId="0" applyNumberFormat="1" applyFont="1" applyBorder="1" applyAlignment="1" applyProtection="1">
      <alignment horizontal="right"/>
    </xf>
    <xf numFmtId="0" fontId="4" fillId="0" borderId="5" xfId="0" applyFont="1" applyBorder="1"/>
    <xf numFmtId="0" fontId="16" fillId="2" borderId="0" xfId="0" applyFont="1" applyFill="1" applyBorder="1"/>
    <xf numFmtId="0" fontId="16" fillId="2" borderId="5" xfId="0" applyFont="1" applyFill="1" applyBorder="1"/>
    <xf numFmtId="164" fontId="16" fillId="2" borderId="4" xfId="0" applyNumberFormat="1" applyFont="1" applyFill="1" applyBorder="1"/>
    <xf numFmtId="164" fontId="16" fillId="2" borderId="0" xfId="0" applyNumberFormat="1" applyFont="1" applyFill="1" applyBorder="1"/>
    <xf numFmtId="0" fontId="8" fillId="0" borderId="4" xfId="0" applyFont="1" applyBorder="1"/>
    <xf numFmtId="0" fontId="28" fillId="0" borderId="0" xfId="0" applyFont="1" applyBorder="1"/>
    <xf numFmtId="0" fontId="28" fillId="0" borderId="4" xfId="0" applyFont="1" applyBorder="1"/>
    <xf numFmtId="0" fontId="28" fillId="0" borderId="0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1" xfId="0" applyFont="1" applyBorder="1"/>
    <xf numFmtId="0" fontId="28" fillId="0" borderId="2" xfId="0" applyFont="1" applyBorder="1"/>
    <xf numFmtId="0" fontId="28" fillId="0" borderId="6" xfId="0" applyFont="1" applyBorder="1"/>
    <xf numFmtId="0" fontId="28" fillId="0" borderId="7" xfId="0" applyFont="1" applyBorder="1"/>
    <xf numFmtId="0" fontId="29" fillId="0" borderId="2" xfId="0" applyFont="1" applyBorder="1"/>
    <xf numFmtId="0" fontId="28" fillId="0" borderId="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1" xfId="0" applyFont="1" applyBorder="1"/>
    <xf numFmtId="0" fontId="28" fillId="0" borderId="22" xfId="0" applyFont="1" applyBorder="1"/>
    <xf numFmtId="0" fontId="28" fillId="0" borderId="47" xfId="0" applyFont="1" applyBorder="1"/>
    <xf numFmtId="0" fontId="28" fillId="0" borderId="33" xfId="0" applyFont="1" applyBorder="1"/>
    <xf numFmtId="165" fontId="28" fillId="0" borderId="16" xfId="0" applyNumberFormat="1" applyFont="1" applyBorder="1"/>
    <xf numFmtId="165" fontId="28" fillId="0" borderId="24" xfId="0" applyNumberFormat="1" applyFont="1" applyBorder="1"/>
    <xf numFmtId="165" fontId="28" fillId="0" borderId="27" xfId="0" applyNumberFormat="1" applyFont="1" applyBorder="1"/>
    <xf numFmtId="0" fontId="4" fillId="0" borderId="3" xfId="0" applyFont="1" applyBorder="1"/>
    <xf numFmtId="0" fontId="28" fillId="0" borderId="7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54" fillId="0" borderId="5" xfId="0" applyFont="1" applyBorder="1"/>
    <xf numFmtId="0" fontId="31" fillId="0" borderId="1" xfId="0" applyFont="1" applyBorder="1"/>
    <xf numFmtId="0" fontId="31" fillId="0" borderId="11" xfId="0" applyFont="1" applyBorder="1" applyAlignment="1">
      <alignment horizontal="center"/>
    </xf>
    <xf numFmtId="0" fontId="8" fillId="0" borderId="22" xfId="0" applyFont="1" applyBorder="1"/>
    <xf numFmtId="0" fontId="31" fillId="0" borderId="22" xfId="0" applyFont="1" applyBorder="1"/>
    <xf numFmtId="0" fontId="4" fillId="0" borderId="10" xfId="0" applyFont="1" applyBorder="1"/>
    <xf numFmtId="0" fontId="31" fillId="0" borderId="4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43" fillId="2" borderId="0" xfId="0" applyFont="1" applyFill="1" applyBorder="1"/>
    <xf numFmtId="0" fontId="31" fillId="2" borderId="2" xfId="0" applyFont="1" applyFill="1" applyBorder="1" applyAlignment="1">
      <alignment horizontal="center"/>
    </xf>
    <xf numFmtId="0" fontId="31" fillId="2" borderId="3" xfId="0" applyFont="1" applyFill="1" applyBorder="1"/>
    <xf numFmtId="0" fontId="31" fillId="0" borderId="3" xfId="0" applyFont="1" applyBorder="1" applyAlignment="1">
      <alignment horizontal="left"/>
    </xf>
    <xf numFmtId="0" fontId="31" fillId="0" borderId="4" xfId="0" applyFont="1" applyBorder="1"/>
    <xf numFmtId="0" fontId="31" fillId="0" borderId="5" xfId="0" applyFont="1" applyBorder="1" applyAlignment="1">
      <alignment horizontal="center"/>
    </xf>
    <xf numFmtId="0" fontId="31" fillId="0" borderId="6" xfId="0" applyFont="1" applyBorder="1"/>
    <xf numFmtId="0" fontId="31" fillId="0" borderId="20" xfId="0" applyFont="1" applyBorder="1" applyAlignment="1">
      <alignment horizontal="center"/>
    </xf>
    <xf numFmtId="0" fontId="31" fillId="0" borderId="8" xfId="0" applyFont="1" applyBorder="1"/>
    <xf numFmtId="0" fontId="31" fillId="0" borderId="20" xfId="0" applyFont="1" applyBorder="1"/>
    <xf numFmtId="0" fontId="3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8" fillId="0" borderId="29" xfId="0" applyFont="1" applyBorder="1" applyAlignment="1">
      <alignment horizontal="right"/>
    </xf>
    <xf numFmtId="165" fontId="28" fillId="0" borderId="29" xfId="0" applyNumberFormat="1" applyFont="1" applyBorder="1"/>
    <xf numFmtId="165" fontId="4" fillId="0" borderId="34" xfId="0" applyNumberFormat="1" applyFont="1" applyBorder="1"/>
    <xf numFmtId="0" fontId="28" fillId="0" borderId="48" xfId="0" applyFont="1" applyBorder="1"/>
    <xf numFmtId="0" fontId="28" fillId="0" borderId="35" xfId="0" applyFont="1" applyBorder="1" applyAlignment="1">
      <alignment horizontal="right"/>
    </xf>
    <xf numFmtId="165" fontId="28" fillId="0" borderId="35" xfId="0" applyNumberFormat="1" applyFont="1" applyBorder="1"/>
    <xf numFmtId="165" fontId="4" fillId="0" borderId="17" xfId="0" applyNumberFormat="1" applyFont="1" applyBorder="1"/>
    <xf numFmtId="0" fontId="28" fillId="0" borderId="24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65" fontId="4" fillId="0" borderId="27" xfId="0" applyNumberFormat="1" applyFont="1" applyBorder="1"/>
    <xf numFmtId="0" fontId="39" fillId="0" borderId="33" xfId="0" applyFont="1" applyBorder="1" applyAlignment="1">
      <alignment horizontal="center"/>
    </xf>
    <xf numFmtId="0" fontId="39" fillId="0" borderId="24" xfId="0" applyFont="1" applyBorder="1" applyAlignment="1">
      <alignment horizontal="right"/>
    </xf>
    <xf numFmtId="165" fontId="39" fillId="0" borderId="24" xfId="0" applyNumberFormat="1" applyFont="1" applyBorder="1"/>
    <xf numFmtId="165" fontId="39" fillId="0" borderId="27" xfId="0" applyNumberFormat="1" applyFont="1" applyBorder="1"/>
    <xf numFmtId="165" fontId="28" fillId="0" borderId="0" xfId="0" applyNumberFormat="1" applyFont="1" applyBorder="1"/>
    <xf numFmtId="165" fontId="4" fillId="0" borderId="5" xfId="0" applyNumberFormat="1" applyFont="1" applyBorder="1"/>
    <xf numFmtId="0" fontId="39" fillId="0" borderId="24" xfId="0" applyFont="1" applyBorder="1" applyAlignment="1">
      <alignment horizontal="center"/>
    </xf>
    <xf numFmtId="0" fontId="0" fillId="0" borderId="0" xfId="0"/>
    <xf numFmtId="0" fontId="3" fillId="2" borderId="0" xfId="0" applyFont="1" applyFill="1" applyBorder="1"/>
    <xf numFmtId="0" fontId="28" fillId="0" borderId="0" xfId="0" applyFont="1" applyBorder="1"/>
    <xf numFmtId="0" fontId="28" fillId="0" borderId="4" xfId="0" applyFont="1" applyBorder="1"/>
    <xf numFmtId="0" fontId="28" fillId="0" borderId="5" xfId="0" applyFont="1" applyBorder="1"/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15" xfId="0" applyFont="1" applyBorder="1"/>
    <xf numFmtId="0" fontId="28" fillId="0" borderId="1" xfId="0" applyFont="1" applyBorder="1"/>
    <xf numFmtId="0" fontId="28" fillId="0" borderId="2" xfId="0" applyFont="1" applyBorder="1"/>
    <xf numFmtId="0" fontId="28" fillId="0" borderId="3" xfId="0" applyFont="1" applyBorder="1"/>
    <xf numFmtId="0" fontId="28" fillId="0" borderId="6" xfId="0" applyFont="1" applyBorder="1"/>
    <xf numFmtId="0" fontId="28" fillId="0" borderId="7" xfId="0" applyFont="1" applyBorder="1"/>
    <xf numFmtId="0" fontId="28" fillId="0" borderId="8" xfId="0" applyFont="1" applyBorder="1"/>
    <xf numFmtId="0" fontId="29" fillId="0" borderId="2" xfId="0" applyFont="1" applyBorder="1"/>
    <xf numFmtId="0" fontId="28" fillId="0" borderId="2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165" fontId="28" fillId="0" borderId="24" xfId="0" applyNumberFormat="1" applyFont="1" applyBorder="1" applyAlignment="1">
      <alignment horizontal="right"/>
    </xf>
    <xf numFmtId="165" fontId="28" fillId="0" borderId="27" xfId="0" applyNumberFormat="1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5" fontId="28" fillId="0" borderId="5" xfId="0" applyNumberFormat="1" applyFont="1" applyBorder="1" applyAlignment="1">
      <alignment horizontal="right"/>
    </xf>
    <xf numFmtId="0" fontId="28" fillId="0" borderId="21" xfId="0" applyFont="1" applyBorder="1"/>
    <xf numFmtId="0" fontId="28" fillId="0" borderId="22" xfId="0" applyFont="1" applyBorder="1"/>
    <xf numFmtId="165" fontId="28" fillId="0" borderId="22" xfId="0" applyNumberFormat="1" applyFont="1" applyBorder="1" applyAlignment="1">
      <alignment horizontal="right"/>
    </xf>
    <xf numFmtId="165" fontId="28" fillId="0" borderId="10" xfId="0" applyNumberFormat="1" applyFont="1" applyBorder="1" applyAlignment="1">
      <alignment horizontal="right"/>
    </xf>
    <xf numFmtId="0" fontId="28" fillId="0" borderId="47" xfId="0" applyFont="1" applyBorder="1"/>
    <xf numFmtId="165" fontId="28" fillId="0" borderId="16" xfId="0" applyNumberFormat="1" applyFont="1" applyBorder="1" applyAlignment="1">
      <alignment horizontal="right"/>
    </xf>
    <xf numFmtId="0" fontId="28" fillId="0" borderId="33" xfId="0" applyFont="1" applyBorder="1"/>
    <xf numFmtId="0" fontId="28" fillId="0" borderId="24" xfId="0" applyFont="1" applyBorder="1"/>
    <xf numFmtId="165" fontId="28" fillId="0" borderId="25" xfId="0" applyNumberFormat="1" applyFont="1" applyBorder="1" applyAlignment="1">
      <alignment horizontal="right"/>
    </xf>
    <xf numFmtId="0" fontId="55" fillId="0" borderId="29" xfId="0" applyFont="1" applyBorder="1"/>
    <xf numFmtId="165" fontId="55" fillId="0" borderId="16" xfId="0" applyNumberFormat="1" applyFont="1" applyBorder="1" applyAlignment="1" applyProtection="1">
      <alignment horizontal="right"/>
    </xf>
    <xf numFmtId="165" fontId="55" fillId="0" borderId="53" xfId="0" applyNumberFormat="1" applyFont="1" applyBorder="1" applyAlignment="1" applyProtection="1">
      <alignment horizontal="right"/>
    </xf>
    <xf numFmtId="0" fontId="55" fillId="0" borderId="16" xfId="0" applyFont="1" applyBorder="1"/>
    <xf numFmtId="165" fontId="55" fillId="0" borderId="16" xfId="0" applyNumberFormat="1" applyFont="1" applyBorder="1" applyAlignment="1">
      <alignment horizontal="right"/>
    </xf>
    <xf numFmtId="0" fontId="55" fillId="0" borderId="4" xfId="0" applyFont="1" applyBorder="1"/>
    <xf numFmtId="0" fontId="55" fillId="0" borderId="0" xfId="0" applyFont="1" applyBorder="1"/>
    <xf numFmtId="0" fontId="37" fillId="8" borderId="9" xfId="1" applyFont="1" applyFill="1" applyBorder="1"/>
    <xf numFmtId="0" fontId="37" fillId="8" borderId="10" xfId="1" applyFont="1" applyFill="1" applyBorder="1"/>
    <xf numFmtId="0" fontId="56" fillId="8" borderId="10" xfId="1" applyFont="1" applyFill="1" applyBorder="1"/>
    <xf numFmtId="0" fontId="32" fillId="8" borderId="8" xfId="1" applyFont="1" applyFill="1" applyBorder="1"/>
    <xf numFmtId="0" fontId="32" fillId="8" borderId="20" xfId="1" applyFont="1" applyFill="1" applyBorder="1"/>
    <xf numFmtId="0" fontId="32" fillId="8" borderId="8" xfId="1" applyFont="1" applyFill="1" applyBorder="1" applyAlignment="1">
      <alignment horizontal="center"/>
    </xf>
    <xf numFmtId="0" fontId="37" fillId="0" borderId="20" xfId="1" applyFont="1" applyBorder="1" applyAlignment="1">
      <alignment horizontal="center"/>
    </xf>
    <xf numFmtId="0" fontId="37" fillId="0" borderId="8" xfId="1" applyFont="1" applyBorder="1" applyAlignment="1">
      <alignment horizontal="center"/>
    </xf>
    <xf numFmtId="0" fontId="32" fillId="0" borderId="20" xfId="1" applyFont="1" applyBorder="1"/>
    <xf numFmtId="0" fontId="37" fillId="0" borderId="8" xfId="1" applyFont="1" applyBorder="1"/>
    <xf numFmtId="0" fontId="37" fillId="0" borderId="8" xfId="1" applyFont="1" applyBorder="1" applyAlignment="1">
      <alignment horizontal="right"/>
    </xf>
    <xf numFmtId="0" fontId="57" fillId="0" borderId="8" xfId="1" applyFont="1" applyBorder="1"/>
    <xf numFmtId="0" fontId="32" fillId="0" borderId="8" xfId="1" applyFont="1" applyBorder="1" applyAlignment="1">
      <alignment horizontal="center"/>
    </xf>
    <xf numFmtId="0" fontId="37" fillId="0" borderId="20" xfId="1" applyFont="1" applyBorder="1"/>
    <xf numFmtId="0" fontId="37" fillId="0" borderId="8" xfId="1" applyFont="1" applyBorder="1" applyAlignment="1">
      <alignment horizontal="justify"/>
    </xf>
    <xf numFmtId="0" fontId="37" fillId="8" borderId="20" xfId="1" applyFont="1" applyFill="1" applyBorder="1"/>
    <xf numFmtId="0" fontId="37" fillId="8" borderId="8" xfId="1" applyFont="1" applyFill="1" applyBorder="1"/>
    <xf numFmtId="0" fontId="12" fillId="2" borderId="19" xfId="2" applyFont="1" applyFill="1" applyBorder="1" applyAlignment="1">
      <alignment horizontal="center"/>
    </xf>
    <xf numFmtId="0" fontId="12" fillId="2" borderId="19" xfId="2" applyFont="1" applyFill="1" applyBorder="1" applyAlignment="1">
      <alignment horizontal="center" wrapText="1"/>
    </xf>
    <xf numFmtId="0" fontId="12" fillId="2" borderId="5" xfId="2" applyFont="1" applyFill="1" applyBorder="1" applyAlignment="1">
      <alignment horizontal="center"/>
    </xf>
    <xf numFmtId="0" fontId="14" fillId="0" borderId="19" xfId="2" applyFont="1" applyBorder="1" applyAlignment="1">
      <alignment horizontal="center"/>
    </xf>
    <xf numFmtId="0" fontId="15" fillId="0" borderId="1" xfId="2" applyFont="1" applyBorder="1" applyAlignment="1">
      <alignment horizontal="left"/>
    </xf>
    <xf numFmtId="0" fontId="12" fillId="0" borderId="2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0" fontId="9" fillId="0" borderId="16" xfId="2" applyFont="1" applyBorder="1"/>
    <xf numFmtId="0" fontId="9" fillId="0" borderId="16" xfId="2" applyFont="1" applyBorder="1" applyAlignment="1">
      <alignment horizontal="left"/>
    </xf>
    <xf numFmtId="0" fontId="9" fillId="0" borderId="16" xfId="2" applyFont="1" applyBorder="1" applyProtection="1"/>
    <xf numFmtId="0" fontId="15" fillId="0" borderId="16" xfId="2" applyFont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" fillId="0" borderId="65" xfId="2" applyBorder="1" applyAlignment="1"/>
    <xf numFmtId="0" fontId="1" fillId="0" borderId="0" xfId="2" applyBorder="1" applyAlignment="1"/>
    <xf numFmtId="0" fontId="1" fillId="0" borderId="39" xfId="2" applyBorder="1" applyAlignment="1"/>
    <xf numFmtId="0" fontId="1" fillId="0" borderId="52" xfId="2" applyBorder="1" applyAlignment="1"/>
    <xf numFmtId="0" fontId="1" fillId="0" borderId="68" xfId="2" applyBorder="1" applyAlignment="1"/>
    <xf numFmtId="0" fontId="1" fillId="0" borderId="56" xfId="2" applyBorder="1" applyAlignment="1"/>
    <xf numFmtId="0" fontId="1" fillId="0" borderId="65" xfId="2" applyBorder="1" applyAlignment="1">
      <alignment horizontal="left"/>
    </xf>
    <xf numFmtId="0" fontId="1" fillId="0" borderId="0" xfId="2" applyBorder="1" applyAlignment="1">
      <alignment horizontal="left"/>
    </xf>
    <xf numFmtId="0" fontId="1" fillId="0" borderId="39" xfId="2" applyBorder="1" applyAlignment="1">
      <alignment horizontal="left"/>
    </xf>
    <xf numFmtId="0" fontId="14" fillId="0" borderId="19" xfId="3" applyFont="1" applyBorder="1" applyAlignment="1">
      <alignment horizontal="center"/>
    </xf>
    <xf numFmtId="0" fontId="9" fillId="2" borderId="6" xfId="3" applyFont="1" applyFill="1" applyBorder="1"/>
    <xf numFmtId="0" fontId="9" fillId="2" borderId="7" xfId="3" applyFont="1" applyFill="1" applyBorder="1"/>
    <xf numFmtId="0" fontId="9" fillId="2" borderId="8" xfId="3" applyFont="1" applyFill="1" applyBorder="1"/>
    <xf numFmtId="0" fontId="9" fillId="2" borderId="4" xfId="3" applyFont="1" applyFill="1" applyBorder="1"/>
    <xf numFmtId="0" fontId="9" fillId="2" borderId="0" xfId="3" applyFont="1" applyFill="1" applyBorder="1"/>
    <xf numFmtId="0" fontId="9" fillId="2" borderId="5" xfId="3" applyFont="1" applyFill="1" applyBorder="1"/>
    <xf numFmtId="0" fontId="15" fillId="0" borderId="21" xfId="3" applyFont="1" applyBorder="1" applyAlignment="1">
      <alignment horizontal="left"/>
    </xf>
    <xf numFmtId="0" fontId="14" fillId="0" borderId="4" xfId="3" applyFont="1" applyBorder="1"/>
    <xf numFmtId="0" fontId="15" fillId="0" borderId="21" xfId="3" applyFont="1" applyBorder="1"/>
    <xf numFmtId="0" fontId="14" fillId="0" borderId="4" xfId="3" applyFont="1" applyBorder="1" applyAlignment="1">
      <alignment horizontal="center"/>
    </xf>
    <xf numFmtId="0" fontId="14" fillId="2" borderId="6" xfId="3" applyFont="1" applyFill="1" applyBorder="1"/>
    <xf numFmtId="0" fontId="14" fillId="2" borderId="7" xfId="3" applyFont="1" applyFill="1" applyBorder="1"/>
    <xf numFmtId="0" fontId="14" fillId="2" borderId="8" xfId="3" applyFont="1" applyFill="1" applyBorder="1"/>
    <xf numFmtId="0" fontId="14" fillId="2" borderId="4" xfId="3" applyFont="1" applyFill="1" applyBorder="1"/>
    <xf numFmtId="0" fontId="14" fillId="2" borderId="0" xfId="3" applyFont="1" applyFill="1" applyBorder="1"/>
    <xf numFmtId="0" fontId="14" fillId="2" borderId="5" xfId="3" applyFont="1" applyFill="1" applyBorder="1"/>
    <xf numFmtId="0" fontId="15" fillId="2" borderId="4" xfId="3" applyFont="1" applyFill="1" applyBorder="1" applyAlignment="1">
      <alignment horizontal="left"/>
    </xf>
    <xf numFmtId="0" fontId="15" fillId="2" borderId="0" xfId="3" applyFont="1" applyFill="1" applyBorder="1"/>
    <xf numFmtId="0" fontId="15" fillId="2" borderId="5" xfId="3" applyFont="1" applyFill="1" applyBorder="1"/>
    <xf numFmtId="0" fontId="15" fillId="2" borderId="4" xfId="3" applyFont="1" applyFill="1" applyBorder="1"/>
    <xf numFmtId="0" fontId="15" fillId="2" borderId="19" xfId="3" applyFont="1" applyFill="1" applyBorder="1" applyAlignment="1">
      <alignment horizontal="center"/>
    </xf>
    <xf numFmtId="0" fontId="15" fillId="2" borderId="11" xfId="3" applyFont="1" applyFill="1" applyBorder="1" applyAlignment="1">
      <alignment horizontal="center" wrapText="1"/>
    </xf>
    <xf numFmtId="0" fontId="15" fillId="2" borderId="1" xfId="3" applyFont="1" applyFill="1" applyBorder="1" applyAlignment="1">
      <alignment horizontal="center" wrapText="1"/>
    </xf>
    <xf numFmtId="0" fontId="15" fillId="2" borderId="19" xfId="3" quotePrefix="1" applyFont="1" applyFill="1" applyBorder="1" applyAlignment="1">
      <alignment horizontal="center"/>
    </xf>
    <xf numFmtId="0" fontId="15" fillId="2" borderId="19" xfId="3" applyFont="1" applyFill="1" applyBorder="1" applyAlignment="1">
      <alignment horizontal="center" wrapText="1"/>
    </xf>
    <xf numFmtId="0" fontId="15" fillId="2" borderId="20" xfId="3" applyFont="1" applyFill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15" fillId="0" borderId="9" xfId="3" applyFont="1" applyBorder="1"/>
    <xf numFmtId="0" fontId="14" fillId="0" borderId="9" xfId="3" applyFont="1" applyBorder="1"/>
    <xf numFmtId="0" fontId="14" fillId="0" borderId="0" xfId="3" applyFont="1" applyBorder="1" applyAlignment="1">
      <alignment horizontal="center"/>
    </xf>
    <xf numFmtId="0" fontId="15" fillId="0" borderId="22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4" fillId="0" borderId="19" xfId="3" applyFont="1" applyBorder="1"/>
    <xf numFmtId="0" fontId="14" fillId="0" borderId="5" xfId="3" applyFont="1" applyBorder="1"/>
    <xf numFmtId="0" fontId="14" fillId="0" borderId="5" xfId="3" applyFont="1" applyBorder="1" applyAlignment="1">
      <alignment horizontal="center" wrapText="1"/>
    </xf>
    <xf numFmtId="3" fontId="14" fillId="0" borderId="5" xfId="3" applyNumberFormat="1" applyFont="1" applyBorder="1"/>
    <xf numFmtId="0" fontId="14" fillId="0" borderId="19" xfId="3" quotePrefix="1" applyFont="1" applyBorder="1" applyAlignment="1">
      <alignment horizontal="left"/>
    </xf>
    <xf numFmtId="0" fontId="14" fillId="0" borderId="5" xfId="3" applyFont="1" applyBorder="1" applyAlignment="1">
      <alignment wrapText="1"/>
    </xf>
    <xf numFmtId="0" fontId="14" fillId="0" borderId="19" xfId="3" applyFont="1" applyBorder="1" applyAlignment="1">
      <alignment horizontal="left"/>
    </xf>
    <xf numFmtId="0" fontId="14" fillId="0" borderId="0" xfId="3" applyFont="1" applyBorder="1"/>
    <xf numFmtId="0" fontId="14" fillId="0" borderId="22" xfId="3" applyFont="1" applyBorder="1"/>
    <xf numFmtId="0" fontId="14" fillId="0" borderId="10" xfId="3" applyFont="1" applyBorder="1"/>
    <xf numFmtId="0" fontId="14" fillId="2" borderId="1" xfId="3" applyFont="1" applyFill="1" applyBorder="1" applyAlignment="1">
      <alignment horizontal="left"/>
    </xf>
    <xf numFmtId="0" fontId="14" fillId="2" borderId="2" xfId="3" applyFont="1" applyFill="1" applyBorder="1" applyAlignment="1">
      <alignment horizontal="left"/>
    </xf>
    <xf numFmtId="0" fontId="14" fillId="2" borderId="3" xfId="3" applyFont="1" applyFill="1" applyBorder="1" applyAlignment="1">
      <alignment horizontal="left"/>
    </xf>
    <xf numFmtId="0" fontId="1" fillId="0" borderId="0" xfId="4"/>
    <xf numFmtId="0" fontId="12" fillId="2" borderId="19" xfId="4" applyFont="1" applyFill="1" applyBorder="1" applyAlignment="1">
      <alignment horizontal="center"/>
    </xf>
    <xf numFmtId="0" fontId="12" fillId="2" borderId="5" xfId="4" applyFont="1" applyFill="1" applyBorder="1" applyAlignment="1">
      <alignment horizontal="center"/>
    </xf>
    <xf numFmtId="0" fontId="12" fillId="2" borderId="20" xfId="4" applyFont="1" applyFill="1" applyBorder="1" applyAlignment="1">
      <alignment horizontal="center"/>
    </xf>
    <xf numFmtId="0" fontId="9" fillId="0" borderId="16" xfId="4" applyFont="1" applyBorder="1"/>
    <xf numFmtId="0" fontId="9" fillId="2" borderId="6" xfId="4" applyFont="1" applyFill="1" applyBorder="1"/>
    <xf numFmtId="0" fontId="9" fillId="2" borderId="7" xfId="4" applyFont="1" applyFill="1" applyBorder="1"/>
    <xf numFmtId="0" fontId="9" fillId="2" borderId="8" xfId="4" applyFont="1" applyFill="1" applyBorder="1"/>
    <xf numFmtId="0" fontId="9" fillId="2" borderId="4" xfId="4" applyFont="1" applyFill="1" applyBorder="1"/>
    <xf numFmtId="0" fontId="9" fillId="2" borderId="0" xfId="4" applyFont="1" applyFill="1" applyBorder="1"/>
    <xf numFmtId="0" fontId="9" fillId="2" borderId="5" xfId="4" applyFont="1" applyFill="1" applyBorder="1"/>
    <xf numFmtId="0" fontId="11" fillId="2" borderId="4" xfId="4" applyFont="1" applyFill="1" applyBorder="1" applyAlignment="1">
      <alignment horizontal="left"/>
    </xf>
    <xf numFmtId="0" fontId="12" fillId="2" borderId="0" xfId="4" applyFont="1" applyFill="1" applyBorder="1"/>
    <xf numFmtId="0" fontId="12" fillId="2" borderId="5" xfId="4" applyFont="1" applyFill="1" applyBorder="1"/>
    <xf numFmtId="0" fontId="12" fillId="2" borderId="4" xfId="4" applyFont="1" applyFill="1" applyBorder="1"/>
    <xf numFmtId="0" fontId="9" fillId="0" borderId="5" xfId="4" applyFont="1" applyBorder="1" applyAlignment="1">
      <alignment horizontal="center"/>
    </xf>
    <xf numFmtId="0" fontId="9" fillId="0" borderId="9" xfId="4" applyFont="1" applyBorder="1"/>
    <xf numFmtId="0" fontId="9" fillId="0" borderId="0" xfId="4" applyFont="1" applyBorder="1" applyAlignment="1">
      <alignment horizontal="center"/>
    </xf>
    <xf numFmtId="0" fontId="9" fillId="0" borderId="16" xfId="4" applyFont="1" applyBorder="1" applyAlignment="1">
      <alignment horizontal="center"/>
    </xf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11" fillId="2" borderId="65" xfId="4" applyFont="1" applyFill="1" applyBorder="1" applyAlignment="1">
      <alignment horizontal="left"/>
    </xf>
    <xf numFmtId="0" fontId="12" fillId="2" borderId="11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12" fillId="0" borderId="16" xfId="4" applyFont="1" applyBorder="1" applyAlignment="1">
      <alignment horizontal="center"/>
    </xf>
    <xf numFmtId="0" fontId="15" fillId="0" borderId="21" xfId="4" applyFont="1" applyBorder="1" applyAlignment="1">
      <alignment horizontal="left"/>
    </xf>
    <xf numFmtId="0" fontId="9" fillId="0" borderId="19" xfId="4" applyFont="1" applyBorder="1"/>
    <xf numFmtId="0" fontId="12" fillId="0" borderId="22" xfId="4" applyFont="1" applyBorder="1" applyAlignment="1">
      <alignment horizontal="center"/>
    </xf>
    <xf numFmtId="0" fontId="12" fillId="0" borderId="10" xfId="4" applyFont="1" applyBorder="1" applyAlignment="1">
      <alignment horizontal="center"/>
    </xf>
    <xf numFmtId="0" fontId="9" fillId="0" borderId="5" xfId="4" applyFont="1" applyBorder="1"/>
    <xf numFmtId="0" fontId="14" fillId="0" borderId="4" xfId="4" applyFont="1" applyBorder="1"/>
    <xf numFmtId="0" fontId="9" fillId="0" borderId="0" xfId="4" applyFont="1" applyBorder="1"/>
    <xf numFmtId="0" fontId="15" fillId="0" borderId="21" xfId="4" applyFont="1" applyBorder="1"/>
    <xf numFmtId="0" fontId="9" fillId="0" borderId="22" xfId="4" applyFont="1" applyBorder="1"/>
    <xf numFmtId="0" fontId="9" fillId="0" borderId="10" xfId="4" applyFont="1" applyBorder="1"/>
    <xf numFmtId="0" fontId="12" fillId="2" borderId="16" xfId="4" applyFont="1" applyFill="1" applyBorder="1" applyAlignment="1">
      <alignment horizontal="center"/>
    </xf>
    <xf numFmtId="0" fontId="12" fillId="2" borderId="4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4" fillId="0" borderId="4" xfId="4" applyFont="1" applyBorder="1" applyAlignment="1">
      <alignment horizontal="center"/>
    </xf>
    <xf numFmtId="0" fontId="9" fillId="0" borderId="4" xfId="4" applyFont="1" applyBorder="1"/>
    <xf numFmtId="0" fontId="9" fillId="0" borderId="4" xfId="4" applyFont="1" applyBorder="1" applyAlignment="1">
      <alignment horizontal="left"/>
    </xf>
    <xf numFmtId="0" fontId="15" fillId="0" borderId="21" xfId="4" applyFont="1" applyBorder="1" applyAlignment="1">
      <alignment horizontal="center"/>
    </xf>
    <xf numFmtId="0" fontId="12" fillId="0" borderId="21" xfId="4" applyFont="1" applyBorder="1" applyAlignment="1">
      <alignment horizontal="center"/>
    </xf>
    <xf numFmtId="0" fontId="12" fillId="2" borderId="3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9" fillId="2" borderId="16" xfId="4" applyFont="1" applyFill="1" applyBorder="1"/>
    <xf numFmtId="0" fontId="12" fillId="2" borderId="16" xfId="4" applyFont="1" applyFill="1" applyBorder="1"/>
    <xf numFmtId="0" fontId="12" fillId="2" borderId="16" xfId="4" quotePrefix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5" fontId="39" fillId="0" borderId="24" xfId="0" applyNumberFormat="1" applyFont="1" applyBorder="1" applyAlignment="1">
      <alignment horizontal="center"/>
    </xf>
    <xf numFmtId="0" fontId="28" fillId="0" borderId="39" xfId="0" applyFont="1" applyBorder="1" applyAlignment="1">
      <alignment horizontal="center" vertical="center"/>
    </xf>
    <xf numFmtId="165" fontId="28" fillId="0" borderId="24" xfId="0" applyNumberFormat="1" applyFont="1" applyBorder="1" applyAlignment="1">
      <alignment horizontal="center" vertical="center"/>
    </xf>
    <xf numFmtId="0" fontId="28" fillId="0" borderId="28" xfId="0" quotePrefix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65" fontId="28" fillId="0" borderId="46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/>
    </xf>
    <xf numFmtId="164" fontId="28" fillId="0" borderId="35" xfId="0" applyNumberFormat="1" applyFont="1" applyBorder="1" applyAlignment="1">
      <alignment horizontal="center"/>
    </xf>
    <xf numFmtId="165" fontId="28" fillId="0" borderId="46" xfId="0" applyNumberFormat="1" applyFont="1" applyBorder="1" applyAlignment="1">
      <alignment horizontal="center"/>
    </xf>
    <xf numFmtId="164" fontId="28" fillId="0" borderId="29" xfId="0" applyNumberFormat="1" applyFont="1" applyBorder="1" applyAlignment="1">
      <alignment horizontal="center"/>
    </xf>
    <xf numFmtId="0" fontId="24" fillId="2" borderId="1" xfId="0" applyFont="1" applyFill="1" applyBorder="1" applyAlignment="1">
      <alignment vertical="top"/>
    </xf>
    <xf numFmtId="0" fontId="24" fillId="2" borderId="2" xfId="0" applyFont="1" applyFill="1" applyBorder="1" applyAlignment="1">
      <alignment vertical="top"/>
    </xf>
    <xf numFmtId="0" fontId="29" fillId="2" borderId="2" xfId="0" applyFont="1" applyFill="1" applyBorder="1" applyAlignment="1">
      <alignment vertical="top"/>
    </xf>
    <xf numFmtId="0" fontId="24" fillId="2" borderId="3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24" fillId="2" borderId="6" xfId="0" applyFont="1" applyFill="1" applyBorder="1" applyAlignment="1">
      <alignment vertical="top"/>
    </xf>
    <xf numFmtId="0" fontId="24" fillId="2" borderId="7" xfId="0" applyFont="1" applyFill="1" applyBorder="1" applyAlignment="1">
      <alignment vertical="top"/>
    </xf>
    <xf numFmtId="0" fontId="24" fillId="2" borderId="8" xfId="0" applyFont="1" applyFill="1" applyBorder="1" applyAlignment="1">
      <alignment vertical="top"/>
    </xf>
    <xf numFmtId="0" fontId="31" fillId="2" borderId="1" xfId="0" applyFont="1" applyFill="1" applyBorder="1" applyAlignment="1">
      <alignment vertical="top"/>
    </xf>
    <xf numFmtId="0" fontId="31" fillId="2" borderId="2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/>
    </xf>
    <xf numFmtId="0" fontId="28" fillId="2" borderId="4" xfId="0" applyFont="1" applyFill="1" applyBorder="1" applyAlignment="1">
      <alignment vertical="top"/>
    </xf>
    <xf numFmtId="0" fontId="32" fillId="2" borderId="0" xfId="0" applyFont="1" applyFill="1" applyBorder="1" applyAlignment="1">
      <alignment vertical="top"/>
    </xf>
    <xf numFmtId="0" fontId="33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0" fontId="24" fillId="2" borderId="5" xfId="0" applyFont="1" applyFill="1" applyBorder="1" applyAlignment="1">
      <alignment vertical="top"/>
    </xf>
    <xf numFmtId="0" fontId="16" fillId="2" borderId="4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/>
    </xf>
    <xf numFmtId="0" fontId="27" fillId="2" borderId="5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32" fillId="2" borderId="4" xfId="0" applyFont="1" applyFill="1" applyBorder="1" applyAlignment="1">
      <alignment vertical="top"/>
    </xf>
    <xf numFmtId="0" fontId="32" fillId="2" borderId="7" xfId="0" applyFont="1" applyFill="1" applyBorder="1" applyAlignment="1">
      <alignment vertical="top"/>
    </xf>
    <xf numFmtId="0" fontId="31" fillId="2" borderId="7" xfId="0" applyFont="1" applyFill="1" applyBorder="1" applyAlignment="1">
      <alignment vertical="top"/>
    </xf>
    <xf numFmtId="0" fontId="34" fillId="2" borderId="11" xfId="0" applyFont="1" applyFill="1" applyBorder="1" applyAlignment="1">
      <alignment vertical="top"/>
    </xf>
    <xf numFmtId="0" fontId="34" fillId="2" borderId="11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/>
    </xf>
    <xf numFmtId="0" fontId="34" fillId="2" borderId="2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4" fillId="2" borderId="19" xfId="0" applyFont="1" applyFill="1" applyBorder="1" applyAlignment="1">
      <alignment horizontal="center" vertical="top"/>
    </xf>
    <xf numFmtId="0" fontId="34" fillId="2" borderId="6" xfId="0" applyFont="1" applyFill="1" applyBorder="1" applyAlignment="1">
      <alignment horizontal="center" vertical="top"/>
    </xf>
    <xf numFmtId="0" fontId="34" fillId="2" borderId="7" xfId="0" applyFont="1" applyFill="1" applyBorder="1" applyAlignment="1">
      <alignment vertical="top"/>
    </xf>
    <xf numFmtId="0" fontId="34" fillId="2" borderId="4" xfId="0" applyFont="1" applyFill="1" applyBorder="1" applyAlignment="1">
      <alignment horizontal="center" vertical="top"/>
    </xf>
    <xf numFmtId="0" fontId="34" fillId="0" borderId="4" xfId="0" applyFont="1" applyBorder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34" fillId="2" borderId="5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center" vertical="top"/>
    </xf>
    <xf numFmtId="0" fontId="36" fillId="2" borderId="19" xfId="0" applyFont="1" applyFill="1" applyBorder="1" applyAlignment="1">
      <alignment vertical="top"/>
    </xf>
    <xf numFmtId="0" fontId="36" fillId="2" borderId="19" xfId="0" applyFont="1" applyFill="1" applyBorder="1" applyAlignment="1">
      <alignment horizontal="center" vertical="top"/>
    </xf>
    <xf numFmtId="0" fontId="36" fillId="2" borderId="20" xfId="0" applyFont="1" applyFill="1" applyBorder="1" applyAlignment="1">
      <alignment vertical="top"/>
    </xf>
    <xf numFmtId="0" fontId="36" fillId="2" borderId="20" xfId="0" applyFont="1" applyFill="1" applyBorder="1" applyAlignment="1">
      <alignment horizontal="center" vertical="top"/>
    </xf>
    <xf numFmtId="0" fontId="34" fillId="0" borderId="6" xfId="0" applyFont="1" applyBorder="1" applyAlignment="1">
      <alignment horizontal="center" vertical="top"/>
    </xf>
    <xf numFmtId="0" fontId="34" fillId="2" borderId="20" xfId="0" applyFont="1" applyFill="1" applyBorder="1" applyAlignment="1">
      <alignment horizontal="center" vertical="top"/>
    </xf>
    <xf numFmtId="0" fontId="34" fillId="2" borderId="8" xfId="0" applyFont="1" applyFill="1" applyBorder="1" applyAlignment="1">
      <alignment horizontal="center" vertical="top"/>
    </xf>
    <xf numFmtId="0" fontId="34" fillId="2" borderId="7" xfId="0" applyFont="1" applyFill="1" applyBorder="1" applyAlignment="1">
      <alignment horizontal="center" vertical="top"/>
    </xf>
    <xf numFmtId="0" fontId="34" fillId="2" borderId="20" xfId="0" quotePrefix="1" applyFont="1" applyFill="1" applyBorder="1" applyAlignment="1">
      <alignment horizontal="center" vertical="top"/>
    </xf>
    <xf numFmtId="0" fontId="34" fillId="2" borderId="6" xfId="0" quotePrefix="1" applyFont="1" applyFill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32" fillId="2" borderId="15" xfId="0" applyFont="1" applyFill="1" applyBorder="1" applyAlignment="1">
      <alignment horizontal="left" vertical="top"/>
    </xf>
    <xf numFmtId="0" fontId="32" fillId="2" borderId="16" xfId="0" applyFont="1" applyFill="1" applyBorder="1" applyAlignment="1">
      <alignment horizontal="left" vertical="top"/>
    </xf>
    <xf numFmtId="0" fontId="32" fillId="2" borderId="16" xfId="0" applyFont="1" applyFill="1" applyBorder="1" applyAlignment="1">
      <alignment horizontal="center" vertical="top"/>
    </xf>
    <xf numFmtId="165" fontId="37" fillId="2" borderId="16" xfId="0" applyNumberFormat="1" applyFont="1" applyFill="1" applyBorder="1" applyAlignment="1">
      <alignment horizontal="center" vertical="top"/>
    </xf>
    <xf numFmtId="0" fontId="37" fillId="2" borderId="16" xfId="0" applyFont="1" applyFill="1" applyBorder="1" applyAlignment="1">
      <alignment horizontal="center" vertical="top"/>
    </xf>
    <xf numFmtId="165" fontId="31" fillId="0" borderId="16" xfId="0" applyNumberFormat="1" applyFont="1" applyBorder="1" applyAlignment="1">
      <alignment horizontal="center" vertical="top"/>
    </xf>
    <xf numFmtId="165" fontId="31" fillId="0" borderId="53" xfId="0" applyNumberFormat="1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53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32" fillId="2" borderId="47" xfId="0" applyFont="1" applyFill="1" applyBorder="1" applyAlignment="1">
      <alignment horizontal="left" vertical="top"/>
    </xf>
    <xf numFmtId="165" fontId="32" fillId="2" borderId="16" xfId="0" applyNumberFormat="1" applyFont="1" applyFill="1" applyBorder="1" applyAlignment="1">
      <alignment horizontal="center" vertical="top"/>
    </xf>
    <xf numFmtId="165" fontId="24" fillId="0" borderId="16" xfId="0" applyNumberFormat="1" applyFont="1" applyBorder="1" applyAlignment="1">
      <alignment horizontal="center" vertical="top"/>
    </xf>
    <xf numFmtId="165" fontId="24" fillId="0" borderId="53" xfId="0" applyNumberFormat="1" applyFont="1" applyBorder="1" applyAlignment="1">
      <alignment horizontal="center" vertical="top"/>
    </xf>
    <xf numFmtId="165" fontId="24" fillId="0" borderId="17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vertical="top"/>
    </xf>
    <xf numFmtId="165" fontId="37" fillId="0" borderId="17" xfId="0" applyNumberFormat="1" applyFont="1" applyBorder="1" applyAlignment="1">
      <alignment horizontal="center" vertical="top"/>
    </xf>
    <xf numFmtId="0" fontId="32" fillId="2" borderId="15" xfId="0" applyFont="1" applyFill="1" applyBorder="1" applyAlignment="1">
      <alignment horizontal="center" vertical="top"/>
    </xf>
    <xf numFmtId="165" fontId="32" fillId="0" borderId="16" xfId="0" applyNumberFormat="1" applyFont="1" applyBorder="1" applyAlignment="1">
      <alignment horizontal="center" vertical="top"/>
    </xf>
    <xf numFmtId="165" fontId="37" fillId="0" borderId="16" xfId="0" applyNumberFormat="1" applyFont="1" applyBorder="1" applyAlignment="1">
      <alignment horizontal="center" vertical="top"/>
    </xf>
    <xf numFmtId="165" fontId="37" fillId="0" borderId="53" xfId="0" applyNumberFormat="1" applyFont="1" applyBorder="1" applyAlignment="1">
      <alignment horizontal="center" vertical="top"/>
    </xf>
    <xf numFmtId="0" fontId="31" fillId="2" borderId="4" xfId="0" applyFont="1" applyFill="1" applyBorder="1" applyAlignment="1">
      <alignment horizontal="left" vertical="top"/>
    </xf>
    <xf numFmtId="0" fontId="32" fillId="2" borderId="2" xfId="0" applyFont="1" applyFill="1" applyBorder="1" applyAlignment="1">
      <alignment horizontal="left" vertical="top"/>
    </xf>
    <xf numFmtId="0" fontId="32" fillId="2" borderId="2" xfId="0" applyFont="1" applyFill="1" applyBorder="1" applyAlignment="1">
      <alignment vertical="top"/>
    </xf>
    <xf numFmtId="165" fontId="32" fillId="2" borderId="2" xfId="0" applyNumberFormat="1" applyFont="1" applyFill="1" applyBorder="1" applyAlignment="1">
      <alignment vertical="top"/>
    </xf>
    <xf numFmtId="0" fontId="32" fillId="2" borderId="0" xfId="0" applyFont="1" applyFill="1" applyBorder="1" applyAlignment="1">
      <alignment horizontal="left" vertical="top"/>
    </xf>
    <xf numFmtId="165" fontId="32" fillId="2" borderId="0" xfId="0" applyNumberFormat="1" applyFont="1" applyFill="1" applyBorder="1" applyAlignment="1">
      <alignment vertical="top"/>
    </xf>
    <xf numFmtId="0" fontId="31" fillId="2" borderId="6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2" borderId="4" xfId="0" applyFont="1" applyFill="1" applyBorder="1" applyAlignment="1">
      <alignment horizontal="left" vertical="top"/>
    </xf>
    <xf numFmtId="0" fontId="32" fillId="2" borderId="47" xfId="0" applyFont="1" applyFill="1" applyBorder="1" applyAlignment="1">
      <alignment horizontal="left" vertical="top" wrapText="1"/>
    </xf>
    <xf numFmtId="0" fontId="32" fillId="2" borderId="29" xfId="0" applyFont="1" applyFill="1" applyBorder="1" applyAlignment="1">
      <alignment horizontal="left" vertical="top"/>
    </xf>
    <xf numFmtId="165" fontId="37" fillId="2" borderId="29" xfId="0" applyNumberFormat="1" applyFont="1" applyFill="1" applyBorder="1" applyAlignment="1">
      <alignment vertical="top"/>
    </xf>
    <xf numFmtId="0" fontId="37" fillId="2" borderId="29" xfId="0" applyFont="1" applyFill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52" xfId="0" applyFont="1" applyBorder="1" applyAlignment="1">
      <alignment vertical="top"/>
    </xf>
    <xf numFmtId="0" fontId="24" fillId="0" borderId="52" xfId="0" applyFont="1" applyBorder="1" applyAlignment="1">
      <alignment vertical="top"/>
    </xf>
    <xf numFmtId="0" fontId="24" fillId="0" borderId="34" xfId="0" applyFont="1" applyBorder="1" applyAlignment="1">
      <alignment vertical="top"/>
    </xf>
    <xf numFmtId="165" fontId="37" fillId="2" borderId="16" xfId="0" applyNumberFormat="1" applyFont="1" applyFill="1" applyBorder="1" applyAlignment="1">
      <alignment vertical="top"/>
    </xf>
    <xf numFmtId="0" fontId="37" fillId="2" borderId="16" xfId="0" applyFont="1" applyFill="1" applyBorder="1" applyAlignment="1">
      <alignment vertical="top"/>
    </xf>
    <xf numFmtId="165" fontId="31" fillId="0" borderId="16" xfId="0" applyNumberFormat="1" applyFont="1" applyBorder="1" applyAlignment="1">
      <alignment vertical="top"/>
    </xf>
    <xf numFmtId="165" fontId="31" fillId="0" borderId="53" xfId="0" applyNumberFormat="1" applyFont="1" applyBorder="1" applyAlignment="1">
      <alignment vertical="top"/>
    </xf>
    <xf numFmtId="0" fontId="24" fillId="0" borderId="53" xfId="0" applyFont="1" applyBorder="1" applyAlignment="1">
      <alignment vertical="top"/>
    </xf>
    <xf numFmtId="0" fontId="24" fillId="0" borderId="17" xfId="0" applyFont="1" applyBorder="1" applyAlignment="1">
      <alignment vertical="top"/>
    </xf>
    <xf numFmtId="0" fontId="37" fillId="2" borderId="15" xfId="0" applyFont="1" applyFill="1" applyBorder="1" applyAlignment="1">
      <alignment horizontal="justify" vertical="top" wrapText="1"/>
    </xf>
    <xf numFmtId="0" fontId="37" fillId="2" borderId="16" xfId="0" applyFont="1" applyFill="1" applyBorder="1" applyAlignment="1">
      <alignment horizontal="center" vertical="top" wrapText="1"/>
    </xf>
    <xf numFmtId="0" fontId="37" fillId="0" borderId="53" xfId="0" applyFont="1" applyBorder="1" applyAlignment="1">
      <alignment horizontal="center" vertical="top"/>
    </xf>
    <xf numFmtId="9" fontId="37" fillId="0" borderId="17" xfId="0" applyNumberFormat="1" applyFont="1" applyBorder="1" applyAlignment="1">
      <alignment horizontal="center" vertical="top"/>
    </xf>
    <xf numFmtId="9" fontId="37" fillId="0" borderId="17" xfId="0" applyNumberFormat="1" applyFont="1" applyFill="1" applyBorder="1" applyAlignment="1">
      <alignment horizontal="center" vertical="top"/>
    </xf>
    <xf numFmtId="0" fontId="37" fillId="0" borderId="17" xfId="0" applyFont="1" applyFill="1" applyBorder="1" applyAlignment="1">
      <alignment horizontal="center" vertical="top" wrapText="1"/>
    </xf>
    <xf numFmtId="9" fontId="37" fillId="0" borderId="17" xfId="0" applyNumberFormat="1" applyFont="1" applyFill="1" applyBorder="1" applyAlignment="1">
      <alignment horizontal="center" vertical="top" wrapText="1"/>
    </xf>
    <xf numFmtId="0" fontId="32" fillId="2" borderId="15" xfId="0" applyFont="1" applyFill="1" applyBorder="1" applyAlignment="1">
      <alignment horizontal="justify" vertical="top" wrapText="1"/>
    </xf>
    <xf numFmtId="165" fontId="24" fillId="0" borderId="16" xfId="0" applyNumberFormat="1" applyFont="1" applyBorder="1" applyAlignment="1">
      <alignment vertical="top"/>
    </xf>
    <xf numFmtId="165" fontId="24" fillId="0" borderId="53" xfId="0" applyNumberFormat="1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28" fillId="0" borderId="15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0" fontId="27" fillId="2" borderId="16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left" vertical="top" wrapText="1"/>
    </xf>
    <xf numFmtId="2" fontId="28" fillId="2" borderId="16" xfId="0" applyNumberFormat="1" applyFont="1" applyFill="1" applyBorder="1" applyAlignment="1">
      <alignment horizontal="center" vertical="center"/>
    </xf>
    <xf numFmtId="9" fontId="27" fillId="0" borderId="17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9" fontId="24" fillId="0" borderId="17" xfId="0" applyNumberFormat="1" applyFont="1" applyBorder="1" applyAlignment="1">
      <alignment horizontal="center" vertical="center"/>
    </xf>
    <xf numFmtId="0" fontId="28" fillId="2" borderId="15" xfId="0" applyFont="1" applyFill="1" applyBorder="1" applyAlignment="1">
      <alignment vertical="center" wrapText="1"/>
    </xf>
    <xf numFmtId="166" fontId="8" fillId="2" borderId="16" xfId="0" applyNumberFormat="1" applyFont="1" applyFill="1" applyBorder="1" applyAlignment="1">
      <alignment horizontal="center" vertical="center"/>
    </xf>
    <xf numFmtId="9" fontId="59" fillId="0" borderId="34" xfId="0" applyNumberFormat="1" applyFont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left" vertical="center" wrapText="1"/>
    </xf>
    <xf numFmtId="0" fontId="28" fillId="2" borderId="15" xfId="0" applyFont="1" applyFill="1" applyBorder="1" applyAlignment="1">
      <alignment horizontal="left" wrapText="1"/>
    </xf>
    <xf numFmtId="2" fontId="8" fillId="2" borderId="16" xfId="0" applyNumberFormat="1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left" vertical="center"/>
    </xf>
    <xf numFmtId="2" fontId="32" fillId="2" borderId="26" xfId="0" applyNumberFormat="1" applyFont="1" applyFill="1" applyBorder="1" applyAlignment="1">
      <alignment horizontal="center" vertical="center"/>
    </xf>
    <xf numFmtId="165" fontId="32" fillId="2" borderId="26" xfId="0" applyNumberFormat="1" applyFont="1" applyFill="1" applyBorder="1" applyAlignment="1">
      <alignment vertical="center"/>
    </xf>
    <xf numFmtId="165" fontId="32" fillId="2" borderId="60" xfId="0" applyNumberFormat="1" applyFont="1" applyFill="1" applyBorder="1" applyAlignment="1">
      <alignment vertical="center"/>
    </xf>
    <xf numFmtId="165" fontId="32" fillId="2" borderId="38" xfId="0" applyNumberFormat="1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32" fillId="2" borderId="26" xfId="0" applyFont="1" applyFill="1" applyBorder="1" applyAlignment="1">
      <alignment horizontal="center" vertical="center" wrapText="1"/>
    </xf>
    <xf numFmtId="165" fontId="32" fillId="2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1" fillId="2" borderId="2" xfId="0" applyFont="1" applyFill="1" applyBorder="1" applyAlignment="1">
      <alignment vertical="top"/>
    </xf>
    <xf numFmtId="0" fontId="43" fillId="0" borderId="0" xfId="0" applyFont="1" applyAlignment="1">
      <alignment vertical="top"/>
    </xf>
    <xf numFmtId="0" fontId="34" fillId="2" borderId="2" xfId="0" applyFont="1" applyFill="1" applyBorder="1" applyAlignment="1">
      <alignment vertical="top"/>
    </xf>
    <xf numFmtId="0" fontId="31" fillId="2" borderId="4" xfId="0" applyFont="1" applyFill="1" applyBorder="1" applyAlignment="1">
      <alignment vertical="top"/>
    </xf>
    <xf numFmtId="0" fontId="31" fillId="2" borderId="0" xfId="0" applyFont="1" applyFill="1" applyBorder="1" applyAlignment="1">
      <alignment vertical="top"/>
    </xf>
    <xf numFmtId="0" fontId="36" fillId="2" borderId="4" xfId="0" applyFont="1" applyFill="1" applyBorder="1" applyAlignment="1">
      <alignment horizontal="left" vertical="top"/>
    </xf>
    <xf numFmtId="0" fontId="34" fillId="2" borderId="4" xfId="0" applyFont="1" applyFill="1" applyBorder="1" applyAlignment="1">
      <alignment horizontal="left" vertical="top"/>
    </xf>
    <xf numFmtId="0" fontId="34" fillId="0" borderId="9" xfId="0" applyFont="1" applyBorder="1" applyAlignment="1">
      <alignment horizontal="center" vertical="top"/>
    </xf>
    <xf numFmtId="0" fontId="34" fillId="0" borderId="7" xfId="0" applyFont="1" applyBorder="1" applyAlignment="1">
      <alignment horizontal="center" vertical="top"/>
    </xf>
    <xf numFmtId="0" fontId="31" fillId="2" borderId="47" xfId="0" applyFont="1" applyFill="1" applyBorder="1" applyAlignment="1">
      <alignment horizontal="left" vertical="top" wrapText="1"/>
    </xf>
    <xf numFmtId="0" fontId="31" fillId="2" borderId="29" xfId="0" applyFont="1" applyFill="1" applyBorder="1" applyAlignment="1">
      <alignment horizontal="left" vertical="top"/>
    </xf>
    <xf numFmtId="165" fontId="24" fillId="2" borderId="29" xfId="0" applyNumberFormat="1" applyFont="1" applyFill="1" applyBorder="1" applyAlignment="1">
      <alignment vertical="top"/>
    </xf>
    <xf numFmtId="0" fontId="24" fillId="2" borderId="29" xfId="0" applyFont="1" applyFill="1" applyBorder="1" applyAlignment="1">
      <alignment vertical="top"/>
    </xf>
    <xf numFmtId="0" fontId="31" fillId="2" borderId="15" xfId="0" applyFont="1" applyFill="1" applyBorder="1" applyAlignment="1">
      <alignment horizontal="left" vertical="top"/>
    </xf>
    <xf numFmtId="0" fontId="31" fillId="2" borderId="16" xfId="0" applyFont="1" applyFill="1" applyBorder="1" applyAlignment="1">
      <alignment horizontal="left" vertical="top"/>
    </xf>
    <xf numFmtId="165" fontId="24" fillId="2" borderId="16" xfId="0" applyNumberFormat="1" applyFont="1" applyFill="1" applyBorder="1" applyAlignment="1">
      <alignment vertical="top"/>
    </xf>
    <xf numFmtId="0" fontId="24" fillId="2" borderId="16" xfId="0" applyFont="1" applyFill="1" applyBorder="1" applyAlignment="1">
      <alignment vertical="top"/>
    </xf>
    <xf numFmtId="0" fontId="24" fillId="2" borderId="15" xfId="0" applyFont="1" applyFill="1" applyBorder="1" applyAlignment="1">
      <alignment horizontal="left" vertical="top" wrapText="1"/>
    </xf>
    <xf numFmtId="0" fontId="24" fillId="2" borderId="16" xfId="0" applyFont="1" applyFill="1" applyBorder="1" applyAlignment="1">
      <alignment horizontal="center" vertical="top"/>
    </xf>
    <xf numFmtId="165" fontId="24" fillId="2" borderId="16" xfId="0" applyNumberFormat="1" applyFont="1" applyFill="1" applyBorder="1" applyAlignment="1">
      <alignment horizontal="center" vertical="top"/>
    </xf>
    <xf numFmtId="0" fontId="24" fillId="0" borderId="17" xfId="0" applyFont="1" applyBorder="1" applyAlignment="1">
      <alignment horizontal="center" vertical="top" wrapText="1"/>
    </xf>
    <xf numFmtId="0" fontId="31" fillId="2" borderId="15" xfId="0" applyFont="1" applyFill="1" applyBorder="1" applyAlignment="1">
      <alignment horizontal="left" vertical="top" wrapText="1"/>
    </xf>
    <xf numFmtId="165" fontId="31" fillId="2" borderId="16" xfId="0" applyNumberFormat="1" applyFont="1" applyFill="1" applyBorder="1" applyAlignment="1">
      <alignment horizontal="center" vertical="top"/>
    </xf>
    <xf numFmtId="0" fontId="31" fillId="0" borderId="17" xfId="0" applyFont="1" applyBorder="1" applyAlignment="1">
      <alignment horizontal="right" vertical="top"/>
    </xf>
    <xf numFmtId="0" fontId="31" fillId="2" borderId="15" xfId="0" applyFont="1" applyFill="1" applyBorder="1" applyAlignment="1">
      <alignment horizontal="left" vertical="center" wrapText="1"/>
    </xf>
    <xf numFmtId="0" fontId="31" fillId="2" borderId="16" xfId="0" applyFont="1" applyFill="1" applyBorder="1" applyAlignment="1">
      <alignment horizontal="left"/>
    </xf>
    <xf numFmtId="2" fontId="4" fillId="2" borderId="16" xfId="0" applyNumberFormat="1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wrapText="1"/>
    </xf>
    <xf numFmtId="0" fontId="31" fillId="2" borderId="54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left"/>
    </xf>
    <xf numFmtId="165" fontId="4" fillId="2" borderId="26" xfId="0" applyNumberFormat="1" applyFont="1" applyFill="1" applyBorder="1" applyAlignment="1">
      <alignment horizontal="center" vertical="center"/>
    </xf>
    <xf numFmtId="165" fontId="31" fillId="2" borderId="26" xfId="0" applyNumberFormat="1" applyFont="1" applyFill="1" applyBorder="1"/>
    <xf numFmtId="2" fontId="4" fillId="2" borderId="26" xfId="0" applyNumberFormat="1" applyFont="1" applyFill="1" applyBorder="1" applyAlignment="1">
      <alignment horizontal="center" vertical="center"/>
    </xf>
    <xf numFmtId="165" fontId="31" fillId="2" borderId="60" xfId="0" applyNumberFormat="1" applyFont="1" applyFill="1" applyBorder="1"/>
    <xf numFmtId="165" fontId="31" fillId="2" borderId="38" xfId="0" applyNumberFormat="1" applyFont="1" applyFill="1" applyBorder="1"/>
    <xf numFmtId="0" fontId="31" fillId="2" borderId="15" xfId="0" applyFont="1" applyFill="1" applyBorder="1" applyAlignment="1">
      <alignment horizontal="center" vertical="top"/>
    </xf>
    <xf numFmtId="0" fontId="31" fillId="2" borderId="2" xfId="0" applyFont="1" applyFill="1" applyBorder="1" applyAlignment="1">
      <alignment horizontal="left" vertical="top"/>
    </xf>
    <xf numFmtId="165" fontId="31" fillId="2" borderId="2" xfId="0" applyNumberFormat="1" applyFont="1" applyFill="1" applyBorder="1" applyAlignment="1">
      <alignment vertical="top"/>
    </xf>
    <xf numFmtId="0" fontId="31" fillId="2" borderId="0" xfId="0" applyFont="1" applyFill="1" applyBorder="1" applyAlignment="1">
      <alignment horizontal="left" vertical="top"/>
    </xf>
    <xf numFmtId="165" fontId="31" fillId="2" borderId="0" xfId="0" applyNumberFormat="1" applyFont="1" applyFill="1" applyBorder="1" applyAlignment="1">
      <alignment vertical="top"/>
    </xf>
    <xf numFmtId="165" fontId="28" fillId="0" borderId="16" xfId="0" quotePrefix="1" applyNumberFormat="1" applyFont="1" applyBorder="1" applyAlignment="1">
      <alignment horizontal="right"/>
    </xf>
    <xf numFmtId="165" fontId="28" fillId="0" borderId="17" xfId="0" applyNumberFormat="1" applyFont="1" applyBorder="1" applyAlignment="1">
      <alignment horizontal="right"/>
    </xf>
    <xf numFmtId="165" fontId="28" fillId="3" borderId="16" xfId="0" applyNumberFormat="1" applyFont="1" applyFill="1" applyBorder="1" applyAlignment="1">
      <alignment horizontal="right"/>
    </xf>
    <xf numFmtId="165" fontId="28" fillId="3" borderId="17" xfId="0" applyNumberFormat="1" applyFont="1" applyFill="1" applyBorder="1" applyAlignment="1">
      <alignment horizontal="right"/>
    </xf>
    <xf numFmtId="165" fontId="27" fillId="0" borderId="16" xfId="0" applyNumberFormat="1" applyFont="1" applyBorder="1" applyAlignment="1">
      <alignment horizontal="right"/>
    </xf>
    <xf numFmtId="165" fontId="27" fillId="0" borderId="17" xfId="0" applyNumberFormat="1" applyFont="1" applyBorder="1" applyAlignment="1">
      <alignment horizontal="right"/>
    </xf>
    <xf numFmtId="165" fontId="28" fillId="2" borderId="13" xfId="0" applyNumberFormat="1" applyFont="1" applyFill="1" applyBorder="1" applyAlignment="1">
      <alignment horizontal="right"/>
    </xf>
    <xf numFmtId="165" fontId="28" fillId="2" borderId="14" xfId="0" applyNumberFormat="1" applyFont="1" applyFill="1" applyBorder="1" applyAlignment="1">
      <alignment horizontal="right"/>
    </xf>
    <xf numFmtId="165" fontId="27" fillId="2" borderId="16" xfId="0" applyNumberFormat="1" applyFont="1" applyFill="1" applyBorder="1" applyAlignment="1">
      <alignment horizontal="right"/>
    </xf>
    <xf numFmtId="165" fontId="27" fillId="2" borderId="17" xfId="0" applyNumberFormat="1" applyFont="1" applyFill="1" applyBorder="1" applyAlignment="1">
      <alignment horizontal="right"/>
    </xf>
    <xf numFmtId="165" fontId="28" fillId="2" borderId="16" xfId="0" applyNumberFormat="1" applyFont="1" applyFill="1" applyBorder="1" applyAlignment="1">
      <alignment horizontal="right"/>
    </xf>
    <xf numFmtId="165" fontId="28" fillId="2" borderId="17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62" fillId="2" borderId="16" xfId="0" applyNumberFormat="1" applyFont="1" applyFill="1" applyBorder="1" applyAlignment="1">
      <alignment horizontal="center" vertical="top"/>
    </xf>
    <xf numFmtId="2" fontId="31" fillId="2" borderId="35" xfId="0" applyNumberFormat="1" applyFont="1" applyFill="1" applyBorder="1" applyAlignment="1">
      <alignment horizontal="center" vertical="center"/>
    </xf>
    <xf numFmtId="2" fontId="31" fillId="6" borderId="35" xfId="0" applyNumberFormat="1" applyFont="1" applyFill="1" applyBorder="1" applyAlignment="1">
      <alignment horizontal="center" vertical="center"/>
    </xf>
    <xf numFmtId="166" fontId="31" fillId="2" borderId="16" xfId="0" applyNumberFormat="1" applyFont="1" applyFill="1" applyBorder="1" applyAlignment="1">
      <alignment horizontal="center" vertical="center"/>
    </xf>
    <xf numFmtId="2" fontId="31" fillId="2" borderId="16" xfId="0" applyNumberFormat="1" applyFont="1" applyFill="1" applyBorder="1" applyAlignment="1">
      <alignment horizontal="center" vertical="center"/>
    </xf>
    <xf numFmtId="2" fontId="31" fillId="0" borderId="16" xfId="0" applyNumberFormat="1" applyFont="1" applyBorder="1" applyAlignment="1">
      <alignment horizontal="center" vertical="center"/>
    </xf>
    <xf numFmtId="2" fontId="63" fillId="2" borderId="16" xfId="0" applyNumberFormat="1" applyFont="1" applyFill="1" applyBorder="1" applyAlignment="1">
      <alignment horizontal="center" vertical="center"/>
    </xf>
    <xf numFmtId="166" fontId="31" fillId="0" borderId="16" xfId="0" applyNumberFormat="1" applyFont="1" applyBorder="1" applyAlignment="1">
      <alignment horizontal="center" vertical="center"/>
    </xf>
    <xf numFmtId="0" fontId="37" fillId="8" borderId="21" xfId="1" applyFont="1" applyFill="1" applyBorder="1"/>
    <xf numFmtId="0" fontId="37" fillId="8" borderId="22" xfId="1" applyFont="1" applyFill="1" applyBorder="1"/>
    <xf numFmtId="0" fontId="37" fillId="8" borderId="10" xfId="1" applyFont="1" applyFill="1" applyBorder="1"/>
    <xf numFmtId="0" fontId="32" fillId="8" borderId="21" xfId="1" applyFont="1" applyFill="1" applyBorder="1"/>
    <xf numFmtId="0" fontId="32" fillId="8" borderId="22" xfId="1" applyFont="1" applyFill="1" applyBorder="1"/>
    <xf numFmtId="0" fontId="32" fillId="8" borderId="10" xfId="1" applyFont="1" applyFill="1" applyBorder="1"/>
    <xf numFmtId="0" fontId="32" fillId="8" borderId="11" xfId="1" applyFont="1" applyFill="1" applyBorder="1" applyAlignment="1">
      <alignment horizontal="center" wrapText="1"/>
    </xf>
    <xf numFmtId="0" fontId="32" fillId="8" borderId="19" xfId="1" applyFont="1" applyFill="1" applyBorder="1" applyAlignment="1">
      <alignment horizontal="center" wrapText="1"/>
    </xf>
    <xf numFmtId="0" fontId="32" fillId="8" borderId="20" xfId="1" applyFont="1" applyFill="1" applyBorder="1" applyAlignment="1">
      <alignment horizontal="center" wrapText="1"/>
    </xf>
    <xf numFmtId="0" fontId="32" fillId="0" borderId="21" xfId="1" applyFont="1" applyBorder="1"/>
    <xf numFmtId="0" fontId="32" fillId="0" borderId="10" xfId="1" applyFont="1" applyBorder="1"/>
    <xf numFmtId="0" fontId="1" fillId="0" borderId="57" xfId="2" applyBorder="1" applyAlignment="1">
      <alignment horizontal="right"/>
    </xf>
    <xf numFmtId="0" fontId="1" fillId="0" borderId="69" xfId="2" applyBorder="1" applyAlignment="1">
      <alignment horizontal="right"/>
    </xf>
    <xf numFmtId="0" fontId="1" fillId="0" borderId="31" xfId="2" applyBorder="1" applyAlignment="1">
      <alignment horizontal="right"/>
    </xf>
    <xf numFmtId="0" fontId="1" fillId="0" borderId="65" xfId="2" applyBorder="1" applyAlignment="1">
      <alignment horizontal="left"/>
    </xf>
    <xf numFmtId="0" fontId="1" fillId="0" borderId="0" xfId="2" applyBorder="1" applyAlignment="1">
      <alignment horizontal="left"/>
    </xf>
    <xf numFmtId="0" fontId="1" fillId="0" borderId="39" xfId="2" applyBorder="1" applyAlignment="1">
      <alignment horizontal="left"/>
    </xf>
    <xf numFmtId="0" fontId="12" fillId="2" borderId="35" xfId="2" applyFont="1" applyFill="1" applyBorder="1" applyAlignment="1">
      <alignment horizontal="center" wrapText="1"/>
    </xf>
    <xf numFmtId="0" fontId="12" fillId="2" borderId="59" xfId="2" applyFont="1" applyFill="1" applyBorder="1" applyAlignment="1">
      <alignment horizontal="center" wrapText="1"/>
    </xf>
    <xf numFmtId="0" fontId="12" fillId="2" borderId="29" xfId="2" applyFont="1" applyFill="1" applyBorder="1" applyAlignment="1">
      <alignment horizontal="center" wrapText="1"/>
    </xf>
    <xf numFmtId="0" fontId="12" fillId="2" borderId="16" xfId="2" applyFont="1" applyFill="1" applyBorder="1" applyAlignment="1">
      <alignment horizontal="center" wrapText="1"/>
    </xf>
    <xf numFmtId="0" fontId="12" fillId="2" borderId="16" xfId="2" applyFont="1" applyFill="1" applyBorder="1" applyAlignment="1">
      <alignment horizontal="center"/>
    </xf>
    <xf numFmtId="0" fontId="1" fillId="0" borderId="57" xfId="2" applyBorder="1" applyAlignment="1">
      <alignment horizontal="center"/>
    </xf>
    <xf numFmtId="0" fontId="1" fillId="0" borderId="69" xfId="2" applyBorder="1" applyAlignment="1">
      <alignment horizontal="center"/>
    </xf>
    <xf numFmtId="0" fontId="1" fillId="0" borderId="60" xfId="2" applyBorder="1" applyAlignment="1">
      <alignment horizontal="center"/>
    </xf>
    <xf numFmtId="0" fontId="1" fillId="0" borderId="7" xfId="2" applyBorder="1" applyAlignment="1">
      <alignment horizontal="center"/>
    </xf>
    <xf numFmtId="0" fontId="12" fillId="2" borderId="41" xfId="2" applyFont="1" applyFill="1" applyBorder="1" applyAlignment="1">
      <alignment horizontal="center" wrapText="1"/>
    </xf>
    <xf numFmtId="0" fontId="12" fillId="2" borderId="58" xfId="2" applyFont="1" applyFill="1" applyBorder="1" applyAlignment="1">
      <alignment horizontal="center" wrapText="1"/>
    </xf>
    <xf numFmtId="0" fontId="12" fillId="2" borderId="38" xfId="2" applyFont="1" applyFill="1" applyBorder="1" applyAlignment="1">
      <alignment horizontal="center" wrapText="1"/>
    </xf>
    <xf numFmtId="0" fontId="12" fillId="2" borderId="1" xfId="2" applyFont="1" applyFill="1" applyBorder="1" applyAlignment="1">
      <alignment horizontal="center" wrapText="1"/>
    </xf>
    <xf numFmtId="0" fontId="12" fillId="2" borderId="4" xfId="2" applyFont="1" applyFill="1" applyBorder="1" applyAlignment="1">
      <alignment horizontal="center" wrapText="1"/>
    </xf>
    <xf numFmtId="0" fontId="12" fillId="2" borderId="6" xfId="2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/>
    <xf numFmtId="0" fontId="16" fillId="2" borderId="5" xfId="0" applyFont="1" applyFill="1" applyBorder="1" applyAlignment="1"/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8" fillId="2" borderId="1" xfId="3" applyFont="1" applyFill="1" applyBorder="1" applyAlignment="1">
      <alignment horizontal="right"/>
    </xf>
    <xf numFmtId="0" fontId="58" fillId="2" borderId="2" xfId="3" applyFont="1" applyFill="1" applyBorder="1" applyAlignment="1">
      <alignment horizontal="right"/>
    </xf>
    <xf numFmtId="0" fontId="58" fillId="2" borderId="3" xfId="3" applyFont="1" applyFill="1" applyBorder="1" applyAlignment="1">
      <alignment horizontal="right"/>
    </xf>
    <xf numFmtId="0" fontId="14" fillId="2" borderId="6" xfId="3" applyFont="1" applyFill="1" applyBorder="1" applyAlignment="1">
      <alignment horizontal="right"/>
    </xf>
    <xf numFmtId="0" fontId="14" fillId="2" borderId="7" xfId="3" applyFont="1" applyFill="1" applyBorder="1" applyAlignment="1">
      <alignment horizontal="right"/>
    </xf>
    <xf numFmtId="0" fontId="14" fillId="2" borderId="8" xfId="3" applyFont="1" applyFill="1" applyBorder="1" applyAlignment="1">
      <alignment horizontal="right"/>
    </xf>
    <xf numFmtId="0" fontId="15" fillId="2" borderId="11" xfId="3" applyFont="1" applyFill="1" applyBorder="1" applyAlignment="1">
      <alignment horizontal="center" wrapText="1"/>
    </xf>
    <xf numFmtId="0" fontId="15" fillId="2" borderId="19" xfId="3" applyFont="1" applyFill="1" applyBorder="1" applyAlignment="1">
      <alignment horizontal="center" wrapText="1"/>
    </xf>
    <xf numFmtId="0" fontId="15" fillId="2" borderId="20" xfId="3" applyFont="1" applyFill="1" applyBorder="1" applyAlignment="1">
      <alignment horizontal="center" wrapText="1"/>
    </xf>
    <xf numFmtId="0" fontId="10" fillId="2" borderId="1" xfId="4" applyFont="1" applyFill="1" applyBorder="1" applyAlignment="1">
      <alignment horizontal="right"/>
    </xf>
    <xf numFmtId="0" fontId="10" fillId="2" borderId="2" xfId="4" applyFont="1" applyFill="1" applyBorder="1" applyAlignment="1">
      <alignment horizontal="right"/>
    </xf>
    <xf numFmtId="0" fontId="10" fillId="2" borderId="3" xfId="4" applyFont="1" applyFill="1" applyBorder="1" applyAlignment="1">
      <alignment horizontal="right"/>
    </xf>
    <xf numFmtId="0" fontId="13" fillId="2" borderId="6" xfId="4" applyFont="1" applyFill="1" applyBorder="1" applyAlignment="1">
      <alignment horizontal="right"/>
    </xf>
    <xf numFmtId="0" fontId="13" fillId="2" borderId="7" xfId="4" applyFont="1" applyFill="1" applyBorder="1" applyAlignment="1">
      <alignment horizontal="right"/>
    </xf>
    <xf numFmtId="0" fontId="13" fillId="2" borderId="8" xfId="4" applyFont="1" applyFill="1" applyBorder="1" applyAlignment="1">
      <alignment horizontal="right"/>
    </xf>
    <xf numFmtId="0" fontId="16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4" fillId="2" borderId="11" xfId="0" applyFont="1" applyFill="1" applyBorder="1" applyAlignment="1">
      <alignment horizontal="center" vertical="top" wrapText="1"/>
    </xf>
    <xf numFmtId="0" fontId="34" fillId="2" borderId="19" xfId="0" applyFont="1" applyFill="1" applyBorder="1" applyAlignment="1">
      <alignment horizontal="center" vertical="top" wrapText="1"/>
    </xf>
    <xf numFmtId="0" fontId="34" fillId="2" borderId="20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/>
    </xf>
    <xf numFmtId="0" fontId="34" fillId="2" borderId="3" xfId="0" applyFont="1" applyFill="1" applyBorder="1" applyAlignment="1">
      <alignment horizontal="center" vertical="top"/>
    </xf>
    <xf numFmtId="0" fontId="34" fillId="2" borderId="7" xfId="0" applyFont="1" applyFill="1" applyBorder="1" applyAlignment="1">
      <alignment horizontal="center" vertical="top"/>
    </xf>
    <xf numFmtId="0" fontId="34" fillId="2" borderId="8" xfId="0" applyFont="1" applyFill="1" applyBorder="1" applyAlignment="1">
      <alignment horizontal="center" vertical="top"/>
    </xf>
    <xf numFmtId="0" fontId="34" fillId="2" borderId="6" xfId="0" applyFont="1" applyFill="1" applyBorder="1" applyAlignment="1">
      <alignment vertical="top"/>
    </xf>
    <xf numFmtId="0" fontId="34" fillId="2" borderId="8" xfId="0" applyFont="1" applyFill="1" applyBorder="1" applyAlignment="1">
      <alignment vertical="top"/>
    </xf>
    <xf numFmtId="0" fontId="34" fillId="2" borderId="1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34" fillId="2" borderId="8" xfId="0" applyFont="1" applyFill="1" applyBorder="1" applyAlignment="1">
      <alignment horizontal="center" vertical="top" wrapText="1"/>
    </xf>
    <xf numFmtId="0" fontId="34" fillId="2" borderId="2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4" fillId="2" borderId="2" xfId="0" applyFont="1" applyFill="1" applyBorder="1" applyAlignment="1">
      <alignment horizontal="center" vertical="top"/>
    </xf>
    <xf numFmtId="0" fontId="28" fillId="2" borderId="21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16" fillId="2" borderId="6" xfId="0" applyFont="1" applyFill="1" applyBorder="1" applyAlignme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106</xdr:row>
      <xdr:rowOff>180975</xdr:rowOff>
    </xdr:from>
    <xdr:to>
      <xdr:col>0</xdr:col>
      <xdr:colOff>171450</xdr:colOff>
      <xdr:row>107</xdr:row>
      <xdr:rowOff>133350</xdr:rowOff>
    </xdr:to>
    <xdr:sp macro="" textlink="">
      <xdr:nvSpPr>
        <xdr:cNvPr id="2049" name="AutoShape 3"/>
        <xdr:cNvSpPr>
          <a:spLocks noChangeArrowheads="1"/>
        </xdr:cNvSpPr>
      </xdr:nvSpPr>
      <xdr:spPr bwMode="auto">
        <a:xfrm>
          <a:off x="0" y="202025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2050" name="AutoShape 4"/>
        <xdr:cNvSpPr>
          <a:spLocks noChangeArrowheads="1"/>
        </xdr:cNvSpPr>
      </xdr:nvSpPr>
      <xdr:spPr bwMode="auto">
        <a:xfrm>
          <a:off x="89820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24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2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1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3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3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35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9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0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41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4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44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9" name="AutoShape 1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2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26</xdr:row>
      <xdr:rowOff>0</xdr:rowOff>
    </xdr:from>
    <xdr:to>
      <xdr:col>0</xdr:col>
      <xdr:colOff>238125</xdr:colOff>
      <xdr:row>26</xdr:row>
      <xdr:rowOff>171450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66675" y="54102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8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9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0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2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3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2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25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27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33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3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35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36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37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1047750</xdr:colOff>
      <xdr:row>43</xdr:row>
      <xdr:rowOff>0</xdr:rowOff>
    </xdr:to>
    <xdr:sp macro="" textlink="">
      <xdr:nvSpPr>
        <xdr:cNvPr id="38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1047750</xdr:colOff>
      <xdr:row>43</xdr:row>
      <xdr:rowOff>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1047750</xdr:colOff>
      <xdr:row>43</xdr:row>
      <xdr:rowOff>0</xdr:rowOff>
    </xdr:to>
    <xdr:sp macro="" textlink="">
      <xdr:nvSpPr>
        <xdr:cNvPr id="40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1047750</xdr:colOff>
      <xdr:row>43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1047750</xdr:colOff>
      <xdr:row>43</xdr:row>
      <xdr:rowOff>0</xdr:rowOff>
    </xdr:to>
    <xdr:sp macro="" textlink="">
      <xdr:nvSpPr>
        <xdr:cNvPr id="42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1047750</xdr:colOff>
      <xdr:row>43</xdr:row>
      <xdr:rowOff>0</xdr:rowOff>
    </xdr:to>
    <xdr:sp macro="" textlink="">
      <xdr:nvSpPr>
        <xdr:cNvPr id="43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1047750</xdr:colOff>
      <xdr:row>43</xdr:row>
      <xdr:rowOff>0</xdr:rowOff>
    </xdr:to>
    <xdr:sp macro="" textlink="">
      <xdr:nvSpPr>
        <xdr:cNvPr id="44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1047750</xdr:colOff>
      <xdr:row>43</xdr:row>
      <xdr:rowOff>0</xdr:rowOff>
    </xdr:to>
    <xdr:sp macro="" textlink="">
      <xdr:nvSpPr>
        <xdr:cNvPr id="45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6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8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9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37</xdr:row>
      <xdr:rowOff>28575</xdr:rowOff>
    </xdr:from>
    <xdr:to>
      <xdr:col>12</xdr:col>
      <xdr:colOff>0</xdr:colOff>
      <xdr:row>38</xdr:row>
      <xdr:rowOff>57150</xdr:rowOff>
    </xdr:to>
    <xdr:sp macro="" textlink="">
      <xdr:nvSpPr>
        <xdr:cNvPr id="50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37</xdr:row>
      <xdr:rowOff>28575</xdr:rowOff>
    </xdr:from>
    <xdr:to>
      <xdr:col>12</xdr:col>
      <xdr:colOff>0</xdr:colOff>
      <xdr:row>38</xdr:row>
      <xdr:rowOff>57150</xdr:rowOff>
    </xdr:to>
    <xdr:sp macro="" textlink="">
      <xdr:nvSpPr>
        <xdr:cNvPr id="51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37</xdr:row>
      <xdr:rowOff>19050</xdr:rowOff>
    </xdr:from>
    <xdr:to>
      <xdr:col>11</xdr:col>
      <xdr:colOff>533400</xdr:colOff>
      <xdr:row>37</xdr:row>
      <xdr:rowOff>190500</xdr:rowOff>
    </xdr:to>
    <xdr:sp macro="" textlink="">
      <xdr:nvSpPr>
        <xdr:cNvPr id="52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58</xdr:row>
      <xdr:rowOff>0</xdr:rowOff>
    </xdr:from>
    <xdr:to>
      <xdr:col>0</xdr:col>
      <xdr:colOff>238125</xdr:colOff>
      <xdr:row>58</xdr:row>
      <xdr:rowOff>171450</xdr:rowOff>
    </xdr:to>
    <xdr:sp macro="" textlink="">
      <xdr:nvSpPr>
        <xdr:cNvPr id="53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58</xdr:row>
      <xdr:rowOff>28575</xdr:rowOff>
    </xdr:from>
    <xdr:to>
      <xdr:col>0</xdr:col>
      <xdr:colOff>247650</xdr:colOff>
      <xdr:row>58</xdr:row>
      <xdr:rowOff>190500</xdr:rowOff>
    </xdr:to>
    <xdr:sp macro="" textlink="">
      <xdr:nvSpPr>
        <xdr:cNvPr id="54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58</xdr:row>
      <xdr:rowOff>28575</xdr:rowOff>
    </xdr:from>
    <xdr:to>
      <xdr:col>0</xdr:col>
      <xdr:colOff>247650</xdr:colOff>
      <xdr:row>58</xdr:row>
      <xdr:rowOff>190500</xdr:rowOff>
    </xdr:to>
    <xdr:sp macro="" textlink="">
      <xdr:nvSpPr>
        <xdr:cNvPr id="55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6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8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9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37</xdr:row>
      <xdr:rowOff>28575</xdr:rowOff>
    </xdr:from>
    <xdr:to>
      <xdr:col>12</xdr:col>
      <xdr:colOff>0</xdr:colOff>
      <xdr:row>38</xdr:row>
      <xdr:rowOff>57150</xdr:rowOff>
    </xdr:to>
    <xdr:sp macro="" textlink="">
      <xdr:nvSpPr>
        <xdr:cNvPr id="60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37</xdr:row>
      <xdr:rowOff>28575</xdr:rowOff>
    </xdr:from>
    <xdr:to>
      <xdr:col>12</xdr:col>
      <xdr:colOff>0</xdr:colOff>
      <xdr:row>38</xdr:row>
      <xdr:rowOff>57150</xdr:rowOff>
    </xdr:to>
    <xdr:sp macro="" textlink="">
      <xdr:nvSpPr>
        <xdr:cNvPr id="61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37</xdr:row>
      <xdr:rowOff>19050</xdr:rowOff>
    </xdr:from>
    <xdr:to>
      <xdr:col>11</xdr:col>
      <xdr:colOff>533400</xdr:colOff>
      <xdr:row>37</xdr:row>
      <xdr:rowOff>190500</xdr:rowOff>
    </xdr:to>
    <xdr:sp macro="" textlink="">
      <xdr:nvSpPr>
        <xdr:cNvPr id="62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37</xdr:row>
      <xdr:rowOff>19050</xdr:rowOff>
    </xdr:from>
    <xdr:to>
      <xdr:col>11</xdr:col>
      <xdr:colOff>533400</xdr:colOff>
      <xdr:row>37</xdr:row>
      <xdr:rowOff>190500</xdr:rowOff>
    </xdr:to>
    <xdr:sp macro="" textlink="">
      <xdr:nvSpPr>
        <xdr:cNvPr id="63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37</xdr:row>
      <xdr:rowOff>19050</xdr:rowOff>
    </xdr:from>
    <xdr:to>
      <xdr:col>11</xdr:col>
      <xdr:colOff>533400</xdr:colOff>
      <xdr:row>37</xdr:row>
      <xdr:rowOff>190500</xdr:rowOff>
    </xdr:to>
    <xdr:sp macro="" textlink="">
      <xdr:nvSpPr>
        <xdr:cNvPr id="64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65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67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68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37</xdr:row>
      <xdr:rowOff>28575</xdr:rowOff>
    </xdr:from>
    <xdr:to>
      <xdr:col>12</xdr:col>
      <xdr:colOff>0</xdr:colOff>
      <xdr:row>38</xdr:row>
      <xdr:rowOff>57150</xdr:rowOff>
    </xdr:to>
    <xdr:sp macro="" textlink="">
      <xdr:nvSpPr>
        <xdr:cNvPr id="69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37</xdr:row>
      <xdr:rowOff>28575</xdr:rowOff>
    </xdr:from>
    <xdr:to>
      <xdr:col>12</xdr:col>
      <xdr:colOff>0</xdr:colOff>
      <xdr:row>38</xdr:row>
      <xdr:rowOff>57150</xdr:rowOff>
    </xdr:to>
    <xdr:sp macro="" textlink="">
      <xdr:nvSpPr>
        <xdr:cNvPr id="70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37</xdr:row>
      <xdr:rowOff>19050</xdr:rowOff>
    </xdr:from>
    <xdr:to>
      <xdr:col>11</xdr:col>
      <xdr:colOff>533400</xdr:colOff>
      <xdr:row>37</xdr:row>
      <xdr:rowOff>190500</xdr:rowOff>
    </xdr:to>
    <xdr:sp macro="" textlink="">
      <xdr:nvSpPr>
        <xdr:cNvPr id="71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37</xdr:row>
      <xdr:rowOff>19050</xdr:rowOff>
    </xdr:from>
    <xdr:to>
      <xdr:col>11</xdr:col>
      <xdr:colOff>533400</xdr:colOff>
      <xdr:row>37</xdr:row>
      <xdr:rowOff>190500</xdr:rowOff>
    </xdr:to>
    <xdr:sp macro="" textlink="">
      <xdr:nvSpPr>
        <xdr:cNvPr id="72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37</xdr:row>
      <xdr:rowOff>19050</xdr:rowOff>
    </xdr:from>
    <xdr:to>
      <xdr:col>11</xdr:col>
      <xdr:colOff>533400</xdr:colOff>
      <xdr:row>37</xdr:row>
      <xdr:rowOff>190500</xdr:rowOff>
    </xdr:to>
    <xdr:sp macro="" textlink="">
      <xdr:nvSpPr>
        <xdr:cNvPr id="73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74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76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77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78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79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80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81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82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84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85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86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87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88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90</xdr:row>
      <xdr:rowOff>0</xdr:rowOff>
    </xdr:from>
    <xdr:to>
      <xdr:col>0</xdr:col>
      <xdr:colOff>238125</xdr:colOff>
      <xdr:row>90</xdr:row>
      <xdr:rowOff>171450</xdr:rowOff>
    </xdr:to>
    <xdr:sp macro="" textlink="">
      <xdr:nvSpPr>
        <xdr:cNvPr id="89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247650</xdr:colOff>
      <xdr:row>90</xdr:row>
      <xdr:rowOff>190500</xdr:rowOff>
    </xdr:to>
    <xdr:sp macro="" textlink="">
      <xdr:nvSpPr>
        <xdr:cNvPr id="90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247650</xdr:colOff>
      <xdr:row>90</xdr:row>
      <xdr:rowOff>190500</xdr:rowOff>
    </xdr:to>
    <xdr:sp macro="" textlink="">
      <xdr:nvSpPr>
        <xdr:cNvPr id="91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92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94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95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96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97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98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99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00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01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03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04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105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106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07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08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09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109</xdr:row>
      <xdr:rowOff>0</xdr:rowOff>
    </xdr:from>
    <xdr:to>
      <xdr:col>0</xdr:col>
      <xdr:colOff>1047750</xdr:colOff>
      <xdr:row>109</xdr:row>
      <xdr:rowOff>0</xdr:rowOff>
    </xdr:to>
    <xdr:sp macro="" textlink="">
      <xdr:nvSpPr>
        <xdr:cNvPr id="110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109</xdr:row>
      <xdr:rowOff>0</xdr:rowOff>
    </xdr:from>
    <xdr:to>
      <xdr:col>0</xdr:col>
      <xdr:colOff>1047750</xdr:colOff>
      <xdr:row>109</xdr:row>
      <xdr:rowOff>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109</xdr:row>
      <xdr:rowOff>0</xdr:rowOff>
    </xdr:from>
    <xdr:to>
      <xdr:col>0</xdr:col>
      <xdr:colOff>1047750</xdr:colOff>
      <xdr:row>109</xdr:row>
      <xdr:rowOff>0</xdr:rowOff>
    </xdr:to>
    <xdr:sp macro="" textlink="">
      <xdr:nvSpPr>
        <xdr:cNvPr id="112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109</xdr:row>
      <xdr:rowOff>0</xdr:rowOff>
    </xdr:from>
    <xdr:to>
      <xdr:col>0</xdr:col>
      <xdr:colOff>1047750</xdr:colOff>
      <xdr:row>109</xdr:row>
      <xdr:rowOff>0</xdr:rowOff>
    </xdr:to>
    <xdr:sp macro="" textlink="">
      <xdr:nvSpPr>
        <xdr:cNvPr id="113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109</xdr:row>
      <xdr:rowOff>0</xdr:rowOff>
    </xdr:from>
    <xdr:to>
      <xdr:col>0</xdr:col>
      <xdr:colOff>1047750</xdr:colOff>
      <xdr:row>109</xdr:row>
      <xdr:rowOff>0</xdr:rowOff>
    </xdr:to>
    <xdr:sp macro="" textlink="">
      <xdr:nvSpPr>
        <xdr:cNvPr id="114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109</xdr:row>
      <xdr:rowOff>0</xdr:rowOff>
    </xdr:from>
    <xdr:to>
      <xdr:col>0</xdr:col>
      <xdr:colOff>1047750</xdr:colOff>
      <xdr:row>109</xdr:row>
      <xdr:rowOff>0</xdr:rowOff>
    </xdr:to>
    <xdr:sp macro="" textlink="">
      <xdr:nvSpPr>
        <xdr:cNvPr id="115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109</xdr:row>
      <xdr:rowOff>0</xdr:rowOff>
    </xdr:from>
    <xdr:to>
      <xdr:col>0</xdr:col>
      <xdr:colOff>1047750</xdr:colOff>
      <xdr:row>109</xdr:row>
      <xdr:rowOff>0</xdr:rowOff>
    </xdr:to>
    <xdr:sp macro="" textlink="">
      <xdr:nvSpPr>
        <xdr:cNvPr id="116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109</xdr:row>
      <xdr:rowOff>0</xdr:rowOff>
    </xdr:from>
    <xdr:to>
      <xdr:col>0</xdr:col>
      <xdr:colOff>1047750</xdr:colOff>
      <xdr:row>109</xdr:row>
      <xdr:rowOff>0</xdr:rowOff>
    </xdr:to>
    <xdr:sp macro="" textlink="">
      <xdr:nvSpPr>
        <xdr:cNvPr id="117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18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20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21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103</xdr:row>
      <xdr:rowOff>28575</xdr:rowOff>
    </xdr:from>
    <xdr:to>
      <xdr:col>12</xdr:col>
      <xdr:colOff>0</xdr:colOff>
      <xdr:row>104</xdr:row>
      <xdr:rowOff>57150</xdr:rowOff>
    </xdr:to>
    <xdr:sp macro="" textlink="">
      <xdr:nvSpPr>
        <xdr:cNvPr id="122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103</xdr:row>
      <xdr:rowOff>28575</xdr:rowOff>
    </xdr:from>
    <xdr:to>
      <xdr:col>12</xdr:col>
      <xdr:colOff>0</xdr:colOff>
      <xdr:row>104</xdr:row>
      <xdr:rowOff>57150</xdr:rowOff>
    </xdr:to>
    <xdr:sp macro="" textlink="">
      <xdr:nvSpPr>
        <xdr:cNvPr id="123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103</xdr:row>
      <xdr:rowOff>19050</xdr:rowOff>
    </xdr:from>
    <xdr:to>
      <xdr:col>11</xdr:col>
      <xdr:colOff>533400</xdr:colOff>
      <xdr:row>103</xdr:row>
      <xdr:rowOff>190500</xdr:rowOff>
    </xdr:to>
    <xdr:sp macro="" textlink="">
      <xdr:nvSpPr>
        <xdr:cNvPr id="124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124</xdr:row>
      <xdr:rowOff>0</xdr:rowOff>
    </xdr:from>
    <xdr:to>
      <xdr:col>0</xdr:col>
      <xdr:colOff>238125</xdr:colOff>
      <xdr:row>124</xdr:row>
      <xdr:rowOff>171450</xdr:rowOff>
    </xdr:to>
    <xdr:sp macro="" textlink="">
      <xdr:nvSpPr>
        <xdr:cNvPr id="125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124</xdr:row>
      <xdr:rowOff>28575</xdr:rowOff>
    </xdr:from>
    <xdr:to>
      <xdr:col>0</xdr:col>
      <xdr:colOff>247650</xdr:colOff>
      <xdr:row>124</xdr:row>
      <xdr:rowOff>190500</xdr:rowOff>
    </xdr:to>
    <xdr:sp macro="" textlink="">
      <xdr:nvSpPr>
        <xdr:cNvPr id="126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124</xdr:row>
      <xdr:rowOff>28575</xdr:rowOff>
    </xdr:from>
    <xdr:to>
      <xdr:col>0</xdr:col>
      <xdr:colOff>247650</xdr:colOff>
      <xdr:row>124</xdr:row>
      <xdr:rowOff>190500</xdr:rowOff>
    </xdr:to>
    <xdr:sp macro="" textlink="">
      <xdr:nvSpPr>
        <xdr:cNvPr id="127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28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0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1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103</xdr:row>
      <xdr:rowOff>28575</xdr:rowOff>
    </xdr:from>
    <xdr:to>
      <xdr:col>12</xdr:col>
      <xdr:colOff>0</xdr:colOff>
      <xdr:row>104</xdr:row>
      <xdr:rowOff>57150</xdr:rowOff>
    </xdr:to>
    <xdr:sp macro="" textlink="">
      <xdr:nvSpPr>
        <xdr:cNvPr id="132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103</xdr:row>
      <xdr:rowOff>28575</xdr:rowOff>
    </xdr:from>
    <xdr:to>
      <xdr:col>12</xdr:col>
      <xdr:colOff>0</xdr:colOff>
      <xdr:row>104</xdr:row>
      <xdr:rowOff>57150</xdr:rowOff>
    </xdr:to>
    <xdr:sp macro="" textlink="">
      <xdr:nvSpPr>
        <xdr:cNvPr id="133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103</xdr:row>
      <xdr:rowOff>19050</xdr:rowOff>
    </xdr:from>
    <xdr:to>
      <xdr:col>11</xdr:col>
      <xdr:colOff>533400</xdr:colOff>
      <xdr:row>103</xdr:row>
      <xdr:rowOff>190500</xdr:rowOff>
    </xdr:to>
    <xdr:sp macro="" textlink="">
      <xdr:nvSpPr>
        <xdr:cNvPr id="134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103</xdr:row>
      <xdr:rowOff>19050</xdr:rowOff>
    </xdr:from>
    <xdr:to>
      <xdr:col>11</xdr:col>
      <xdr:colOff>533400</xdr:colOff>
      <xdr:row>103</xdr:row>
      <xdr:rowOff>190500</xdr:rowOff>
    </xdr:to>
    <xdr:sp macro="" textlink="">
      <xdr:nvSpPr>
        <xdr:cNvPr id="135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103</xdr:row>
      <xdr:rowOff>19050</xdr:rowOff>
    </xdr:from>
    <xdr:to>
      <xdr:col>11</xdr:col>
      <xdr:colOff>533400</xdr:colOff>
      <xdr:row>103</xdr:row>
      <xdr:rowOff>190500</xdr:rowOff>
    </xdr:to>
    <xdr:sp macro="" textlink="">
      <xdr:nvSpPr>
        <xdr:cNvPr id="136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7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9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40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103</xdr:row>
      <xdr:rowOff>28575</xdr:rowOff>
    </xdr:from>
    <xdr:to>
      <xdr:col>12</xdr:col>
      <xdr:colOff>0</xdr:colOff>
      <xdr:row>104</xdr:row>
      <xdr:rowOff>57150</xdr:rowOff>
    </xdr:to>
    <xdr:sp macro="" textlink="">
      <xdr:nvSpPr>
        <xdr:cNvPr id="141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103</xdr:row>
      <xdr:rowOff>28575</xdr:rowOff>
    </xdr:from>
    <xdr:to>
      <xdr:col>12</xdr:col>
      <xdr:colOff>0</xdr:colOff>
      <xdr:row>104</xdr:row>
      <xdr:rowOff>57150</xdr:rowOff>
    </xdr:to>
    <xdr:sp macro="" textlink="">
      <xdr:nvSpPr>
        <xdr:cNvPr id="142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103</xdr:row>
      <xdr:rowOff>19050</xdr:rowOff>
    </xdr:from>
    <xdr:to>
      <xdr:col>11</xdr:col>
      <xdr:colOff>533400</xdr:colOff>
      <xdr:row>103</xdr:row>
      <xdr:rowOff>190500</xdr:rowOff>
    </xdr:to>
    <xdr:sp macro="" textlink="">
      <xdr:nvSpPr>
        <xdr:cNvPr id="143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103</xdr:row>
      <xdr:rowOff>19050</xdr:rowOff>
    </xdr:from>
    <xdr:to>
      <xdr:col>11</xdr:col>
      <xdr:colOff>533400</xdr:colOff>
      <xdr:row>103</xdr:row>
      <xdr:rowOff>190500</xdr:rowOff>
    </xdr:to>
    <xdr:sp macro="" textlink="">
      <xdr:nvSpPr>
        <xdr:cNvPr id="144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103</xdr:row>
      <xdr:rowOff>19050</xdr:rowOff>
    </xdr:from>
    <xdr:to>
      <xdr:col>11</xdr:col>
      <xdr:colOff>533400</xdr:colOff>
      <xdr:row>103</xdr:row>
      <xdr:rowOff>190500</xdr:rowOff>
    </xdr:to>
    <xdr:sp macro="" textlink="">
      <xdr:nvSpPr>
        <xdr:cNvPr id="145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46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48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49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50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51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52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53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54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56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57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58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59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160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156</xdr:row>
      <xdr:rowOff>0</xdr:rowOff>
    </xdr:from>
    <xdr:to>
      <xdr:col>0</xdr:col>
      <xdr:colOff>238125</xdr:colOff>
      <xdr:row>156</xdr:row>
      <xdr:rowOff>171450</xdr:rowOff>
    </xdr:to>
    <xdr:sp macro="" textlink="">
      <xdr:nvSpPr>
        <xdr:cNvPr id="161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156</xdr:row>
      <xdr:rowOff>28575</xdr:rowOff>
    </xdr:from>
    <xdr:to>
      <xdr:col>0</xdr:col>
      <xdr:colOff>247650</xdr:colOff>
      <xdr:row>156</xdr:row>
      <xdr:rowOff>190500</xdr:rowOff>
    </xdr:to>
    <xdr:sp macro="" textlink="">
      <xdr:nvSpPr>
        <xdr:cNvPr id="162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156</xdr:row>
      <xdr:rowOff>28575</xdr:rowOff>
    </xdr:from>
    <xdr:to>
      <xdr:col>0</xdr:col>
      <xdr:colOff>247650</xdr:colOff>
      <xdr:row>156</xdr:row>
      <xdr:rowOff>190500</xdr:rowOff>
    </xdr:to>
    <xdr:sp macro="" textlink="">
      <xdr:nvSpPr>
        <xdr:cNvPr id="163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64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66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67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68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69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170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171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172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73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75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76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77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78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179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180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181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173</xdr:row>
      <xdr:rowOff>0</xdr:rowOff>
    </xdr:from>
    <xdr:to>
      <xdr:col>0</xdr:col>
      <xdr:colOff>1047750</xdr:colOff>
      <xdr:row>173</xdr:row>
      <xdr:rowOff>0</xdr:rowOff>
    </xdr:to>
    <xdr:sp macro="" textlink="">
      <xdr:nvSpPr>
        <xdr:cNvPr id="182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173</xdr:row>
      <xdr:rowOff>0</xdr:rowOff>
    </xdr:from>
    <xdr:to>
      <xdr:col>0</xdr:col>
      <xdr:colOff>1047750</xdr:colOff>
      <xdr:row>173</xdr:row>
      <xdr:rowOff>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173</xdr:row>
      <xdr:rowOff>0</xdr:rowOff>
    </xdr:from>
    <xdr:to>
      <xdr:col>0</xdr:col>
      <xdr:colOff>1047750</xdr:colOff>
      <xdr:row>173</xdr:row>
      <xdr:rowOff>0</xdr:rowOff>
    </xdr:to>
    <xdr:sp macro="" textlink="">
      <xdr:nvSpPr>
        <xdr:cNvPr id="184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173</xdr:row>
      <xdr:rowOff>0</xdr:rowOff>
    </xdr:from>
    <xdr:to>
      <xdr:col>0</xdr:col>
      <xdr:colOff>1047750</xdr:colOff>
      <xdr:row>173</xdr:row>
      <xdr:rowOff>0</xdr:rowOff>
    </xdr:to>
    <xdr:sp macro="" textlink="">
      <xdr:nvSpPr>
        <xdr:cNvPr id="185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173</xdr:row>
      <xdr:rowOff>0</xdr:rowOff>
    </xdr:from>
    <xdr:to>
      <xdr:col>0</xdr:col>
      <xdr:colOff>1047750</xdr:colOff>
      <xdr:row>173</xdr:row>
      <xdr:rowOff>0</xdr:rowOff>
    </xdr:to>
    <xdr:sp macro="" textlink="">
      <xdr:nvSpPr>
        <xdr:cNvPr id="186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173</xdr:row>
      <xdr:rowOff>0</xdr:rowOff>
    </xdr:from>
    <xdr:to>
      <xdr:col>0</xdr:col>
      <xdr:colOff>1047750</xdr:colOff>
      <xdr:row>173</xdr:row>
      <xdr:rowOff>0</xdr:rowOff>
    </xdr:to>
    <xdr:sp macro="" textlink="">
      <xdr:nvSpPr>
        <xdr:cNvPr id="187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173</xdr:row>
      <xdr:rowOff>0</xdr:rowOff>
    </xdr:from>
    <xdr:to>
      <xdr:col>0</xdr:col>
      <xdr:colOff>1047750</xdr:colOff>
      <xdr:row>173</xdr:row>
      <xdr:rowOff>0</xdr:rowOff>
    </xdr:to>
    <xdr:sp macro="" textlink="">
      <xdr:nvSpPr>
        <xdr:cNvPr id="188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173</xdr:row>
      <xdr:rowOff>0</xdr:rowOff>
    </xdr:from>
    <xdr:to>
      <xdr:col>0</xdr:col>
      <xdr:colOff>1047750</xdr:colOff>
      <xdr:row>173</xdr:row>
      <xdr:rowOff>0</xdr:rowOff>
    </xdr:to>
    <xdr:sp macro="" textlink="">
      <xdr:nvSpPr>
        <xdr:cNvPr id="189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190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192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193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167</xdr:row>
      <xdr:rowOff>28575</xdr:rowOff>
    </xdr:from>
    <xdr:to>
      <xdr:col>12</xdr:col>
      <xdr:colOff>0</xdr:colOff>
      <xdr:row>168</xdr:row>
      <xdr:rowOff>57150</xdr:rowOff>
    </xdr:to>
    <xdr:sp macro="" textlink="">
      <xdr:nvSpPr>
        <xdr:cNvPr id="194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167</xdr:row>
      <xdr:rowOff>28575</xdr:rowOff>
    </xdr:from>
    <xdr:to>
      <xdr:col>12</xdr:col>
      <xdr:colOff>0</xdr:colOff>
      <xdr:row>168</xdr:row>
      <xdr:rowOff>57150</xdr:rowOff>
    </xdr:to>
    <xdr:sp macro="" textlink="">
      <xdr:nvSpPr>
        <xdr:cNvPr id="195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167</xdr:row>
      <xdr:rowOff>19050</xdr:rowOff>
    </xdr:from>
    <xdr:to>
      <xdr:col>11</xdr:col>
      <xdr:colOff>533400</xdr:colOff>
      <xdr:row>167</xdr:row>
      <xdr:rowOff>190500</xdr:rowOff>
    </xdr:to>
    <xdr:sp macro="" textlink="">
      <xdr:nvSpPr>
        <xdr:cNvPr id="196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188</xdr:row>
      <xdr:rowOff>0</xdr:rowOff>
    </xdr:from>
    <xdr:to>
      <xdr:col>0</xdr:col>
      <xdr:colOff>238125</xdr:colOff>
      <xdr:row>188</xdr:row>
      <xdr:rowOff>171450</xdr:rowOff>
    </xdr:to>
    <xdr:sp macro="" textlink="">
      <xdr:nvSpPr>
        <xdr:cNvPr id="197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188</xdr:row>
      <xdr:rowOff>28575</xdr:rowOff>
    </xdr:from>
    <xdr:to>
      <xdr:col>0</xdr:col>
      <xdr:colOff>247650</xdr:colOff>
      <xdr:row>188</xdr:row>
      <xdr:rowOff>190500</xdr:rowOff>
    </xdr:to>
    <xdr:sp macro="" textlink="">
      <xdr:nvSpPr>
        <xdr:cNvPr id="198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188</xdr:row>
      <xdr:rowOff>28575</xdr:rowOff>
    </xdr:from>
    <xdr:to>
      <xdr:col>0</xdr:col>
      <xdr:colOff>247650</xdr:colOff>
      <xdr:row>188</xdr:row>
      <xdr:rowOff>190500</xdr:rowOff>
    </xdr:to>
    <xdr:sp macro="" textlink="">
      <xdr:nvSpPr>
        <xdr:cNvPr id="199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00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02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03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167</xdr:row>
      <xdr:rowOff>28575</xdr:rowOff>
    </xdr:from>
    <xdr:to>
      <xdr:col>12</xdr:col>
      <xdr:colOff>0</xdr:colOff>
      <xdr:row>168</xdr:row>
      <xdr:rowOff>57150</xdr:rowOff>
    </xdr:to>
    <xdr:sp macro="" textlink="">
      <xdr:nvSpPr>
        <xdr:cNvPr id="204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167</xdr:row>
      <xdr:rowOff>28575</xdr:rowOff>
    </xdr:from>
    <xdr:to>
      <xdr:col>12</xdr:col>
      <xdr:colOff>0</xdr:colOff>
      <xdr:row>168</xdr:row>
      <xdr:rowOff>57150</xdr:rowOff>
    </xdr:to>
    <xdr:sp macro="" textlink="">
      <xdr:nvSpPr>
        <xdr:cNvPr id="205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167</xdr:row>
      <xdr:rowOff>19050</xdr:rowOff>
    </xdr:from>
    <xdr:to>
      <xdr:col>11</xdr:col>
      <xdr:colOff>533400</xdr:colOff>
      <xdr:row>167</xdr:row>
      <xdr:rowOff>190500</xdr:rowOff>
    </xdr:to>
    <xdr:sp macro="" textlink="">
      <xdr:nvSpPr>
        <xdr:cNvPr id="206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167</xdr:row>
      <xdr:rowOff>19050</xdr:rowOff>
    </xdr:from>
    <xdr:to>
      <xdr:col>11</xdr:col>
      <xdr:colOff>533400</xdr:colOff>
      <xdr:row>167</xdr:row>
      <xdr:rowOff>190500</xdr:rowOff>
    </xdr:to>
    <xdr:sp macro="" textlink="">
      <xdr:nvSpPr>
        <xdr:cNvPr id="207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167</xdr:row>
      <xdr:rowOff>19050</xdr:rowOff>
    </xdr:from>
    <xdr:to>
      <xdr:col>11</xdr:col>
      <xdr:colOff>533400</xdr:colOff>
      <xdr:row>167</xdr:row>
      <xdr:rowOff>190500</xdr:rowOff>
    </xdr:to>
    <xdr:sp macro="" textlink="">
      <xdr:nvSpPr>
        <xdr:cNvPr id="208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09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11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12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167</xdr:row>
      <xdr:rowOff>28575</xdr:rowOff>
    </xdr:from>
    <xdr:to>
      <xdr:col>12</xdr:col>
      <xdr:colOff>0</xdr:colOff>
      <xdr:row>168</xdr:row>
      <xdr:rowOff>57150</xdr:rowOff>
    </xdr:to>
    <xdr:sp macro="" textlink="">
      <xdr:nvSpPr>
        <xdr:cNvPr id="213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167</xdr:row>
      <xdr:rowOff>28575</xdr:rowOff>
    </xdr:from>
    <xdr:to>
      <xdr:col>12</xdr:col>
      <xdr:colOff>0</xdr:colOff>
      <xdr:row>168</xdr:row>
      <xdr:rowOff>57150</xdr:rowOff>
    </xdr:to>
    <xdr:sp macro="" textlink="">
      <xdr:nvSpPr>
        <xdr:cNvPr id="214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167</xdr:row>
      <xdr:rowOff>19050</xdr:rowOff>
    </xdr:from>
    <xdr:to>
      <xdr:col>11</xdr:col>
      <xdr:colOff>533400</xdr:colOff>
      <xdr:row>167</xdr:row>
      <xdr:rowOff>190500</xdr:rowOff>
    </xdr:to>
    <xdr:sp macro="" textlink="">
      <xdr:nvSpPr>
        <xdr:cNvPr id="215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167</xdr:row>
      <xdr:rowOff>19050</xdr:rowOff>
    </xdr:from>
    <xdr:to>
      <xdr:col>11</xdr:col>
      <xdr:colOff>533400</xdr:colOff>
      <xdr:row>167</xdr:row>
      <xdr:rowOff>190500</xdr:rowOff>
    </xdr:to>
    <xdr:sp macro="" textlink="">
      <xdr:nvSpPr>
        <xdr:cNvPr id="216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167</xdr:row>
      <xdr:rowOff>19050</xdr:rowOff>
    </xdr:from>
    <xdr:to>
      <xdr:col>11</xdr:col>
      <xdr:colOff>533400</xdr:colOff>
      <xdr:row>167</xdr:row>
      <xdr:rowOff>190500</xdr:rowOff>
    </xdr:to>
    <xdr:sp macro="" textlink="">
      <xdr:nvSpPr>
        <xdr:cNvPr id="217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18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20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21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22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23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24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25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26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28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29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30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31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32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220</xdr:row>
      <xdr:rowOff>0</xdr:rowOff>
    </xdr:from>
    <xdr:to>
      <xdr:col>0</xdr:col>
      <xdr:colOff>238125</xdr:colOff>
      <xdr:row>220</xdr:row>
      <xdr:rowOff>171450</xdr:rowOff>
    </xdr:to>
    <xdr:sp macro="" textlink="">
      <xdr:nvSpPr>
        <xdr:cNvPr id="233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220</xdr:row>
      <xdr:rowOff>28575</xdr:rowOff>
    </xdr:from>
    <xdr:to>
      <xdr:col>0</xdr:col>
      <xdr:colOff>247650</xdr:colOff>
      <xdr:row>220</xdr:row>
      <xdr:rowOff>190500</xdr:rowOff>
    </xdr:to>
    <xdr:sp macro="" textlink="">
      <xdr:nvSpPr>
        <xdr:cNvPr id="234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220</xdr:row>
      <xdr:rowOff>28575</xdr:rowOff>
    </xdr:from>
    <xdr:to>
      <xdr:col>0</xdr:col>
      <xdr:colOff>247650</xdr:colOff>
      <xdr:row>220</xdr:row>
      <xdr:rowOff>190500</xdr:rowOff>
    </xdr:to>
    <xdr:sp macro="" textlink="">
      <xdr:nvSpPr>
        <xdr:cNvPr id="235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36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38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39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40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41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42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43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44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45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47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48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49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50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51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52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53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239</xdr:row>
      <xdr:rowOff>0</xdr:rowOff>
    </xdr:from>
    <xdr:to>
      <xdr:col>0</xdr:col>
      <xdr:colOff>1047750</xdr:colOff>
      <xdr:row>239</xdr:row>
      <xdr:rowOff>0</xdr:rowOff>
    </xdr:to>
    <xdr:sp macro="" textlink="">
      <xdr:nvSpPr>
        <xdr:cNvPr id="254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239</xdr:row>
      <xdr:rowOff>0</xdr:rowOff>
    </xdr:from>
    <xdr:to>
      <xdr:col>0</xdr:col>
      <xdr:colOff>1047750</xdr:colOff>
      <xdr:row>239</xdr:row>
      <xdr:rowOff>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239</xdr:row>
      <xdr:rowOff>0</xdr:rowOff>
    </xdr:from>
    <xdr:to>
      <xdr:col>0</xdr:col>
      <xdr:colOff>1047750</xdr:colOff>
      <xdr:row>239</xdr:row>
      <xdr:rowOff>0</xdr:rowOff>
    </xdr:to>
    <xdr:sp macro="" textlink="">
      <xdr:nvSpPr>
        <xdr:cNvPr id="256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239</xdr:row>
      <xdr:rowOff>0</xdr:rowOff>
    </xdr:from>
    <xdr:to>
      <xdr:col>0</xdr:col>
      <xdr:colOff>1047750</xdr:colOff>
      <xdr:row>239</xdr:row>
      <xdr:rowOff>0</xdr:rowOff>
    </xdr:to>
    <xdr:sp macro="" textlink="">
      <xdr:nvSpPr>
        <xdr:cNvPr id="257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239</xdr:row>
      <xdr:rowOff>0</xdr:rowOff>
    </xdr:from>
    <xdr:to>
      <xdr:col>0</xdr:col>
      <xdr:colOff>1047750</xdr:colOff>
      <xdr:row>239</xdr:row>
      <xdr:rowOff>0</xdr:rowOff>
    </xdr:to>
    <xdr:sp macro="" textlink="">
      <xdr:nvSpPr>
        <xdr:cNvPr id="258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239</xdr:row>
      <xdr:rowOff>0</xdr:rowOff>
    </xdr:from>
    <xdr:to>
      <xdr:col>0</xdr:col>
      <xdr:colOff>1047750</xdr:colOff>
      <xdr:row>239</xdr:row>
      <xdr:rowOff>0</xdr:rowOff>
    </xdr:to>
    <xdr:sp macro="" textlink="">
      <xdr:nvSpPr>
        <xdr:cNvPr id="259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239</xdr:row>
      <xdr:rowOff>0</xdr:rowOff>
    </xdr:from>
    <xdr:to>
      <xdr:col>0</xdr:col>
      <xdr:colOff>1047750</xdr:colOff>
      <xdr:row>239</xdr:row>
      <xdr:rowOff>0</xdr:rowOff>
    </xdr:to>
    <xdr:sp macro="" textlink="">
      <xdr:nvSpPr>
        <xdr:cNvPr id="260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239</xdr:row>
      <xdr:rowOff>0</xdr:rowOff>
    </xdr:from>
    <xdr:to>
      <xdr:col>0</xdr:col>
      <xdr:colOff>1047750</xdr:colOff>
      <xdr:row>239</xdr:row>
      <xdr:rowOff>0</xdr:rowOff>
    </xdr:to>
    <xdr:sp macro="" textlink="">
      <xdr:nvSpPr>
        <xdr:cNvPr id="261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62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64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65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233</xdr:row>
      <xdr:rowOff>28575</xdr:rowOff>
    </xdr:from>
    <xdr:to>
      <xdr:col>12</xdr:col>
      <xdr:colOff>0</xdr:colOff>
      <xdr:row>234</xdr:row>
      <xdr:rowOff>57150</xdr:rowOff>
    </xdr:to>
    <xdr:sp macro="" textlink="">
      <xdr:nvSpPr>
        <xdr:cNvPr id="266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233</xdr:row>
      <xdr:rowOff>28575</xdr:rowOff>
    </xdr:from>
    <xdr:to>
      <xdr:col>12</xdr:col>
      <xdr:colOff>0</xdr:colOff>
      <xdr:row>234</xdr:row>
      <xdr:rowOff>57150</xdr:rowOff>
    </xdr:to>
    <xdr:sp macro="" textlink="">
      <xdr:nvSpPr>
        <xdr:cNvPr id="267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233</xdr:row>
      <xdr:rowOff>19050</xdr:rowOff>
    </xdr:from>
    <xdr:to>
      <xdr:col>11</xdr:col>
      <xdr:colOff>533400</xdr:colOff>
      <xdr:row>233</xdr:row>
      <xdr:rowOff>190500</xdr:rowOff>
    </xdr:to>
    <xdr:sp macro="" textlink="">
      <xdr:nvSpPr>
        <xdr:cNvPr id="268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254</xdr:row>
      <xdr:rowOff>0</xdr:rowOff>
    </xdr:from>
    <xdr:to>
      <xdr:col>0</xdr:col>
      <xdr:colOff>238125</xdr:colOff>
      <xdr:row>254</xdr:row>
      <xdr:rowOff>171450</xdr:rowOff>
    </xdr:to>
    <xdr:sp macro="" textlink="">
      <xdr:nvSpPr>
        <xdr:cNvPr id="269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254</xdr:row>
      <xdr:rowOff>28575</xdr:rowOff>
    </xdr:from>
    <xdr:to>
      <xdr:col>0</xdr:col>
      <xdr:colOff>247650</xdr:colOff>
      <xdr:row>254</xdr:row>
      <xdr:rowOff>190500</xdr:rowOff>
    </xdr:to>
    <xdr:sp macro="" textlink="">
      <xdr:nvSpPr>
        <xdr:cNvPr id="270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254</xdr:row>
      <xdr:rowOff>28575</xdr:rowOff>
    </xdr:from>
    <xdr:to>
      <xdr:col>0</xdr:col>
      <xdr:colOff>247650</xdr:colOff>
      <xdr:row>254</xdr:row>
      <xdr:rowOff>190500</xdr:rowOff>
    </xdr:to>
    <xdr:sp macro="" textlink="">
      <xdr:nvSpPr>
        <xdr:cNvPr id="271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72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74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75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233</xdr:row>
      <xdr:rowOff>28575</xdr:rowOff>
    </xdr:from>
    <xdr:to>
      <xdr:col>12</xdr:col>
      <xdr:colOff>0</xdr:colOff>
      <xdr:row>234</xdr:row>
      <xdr:rowOff>57150</xdr:rowOff>
    </xdr:to>
    <xdr:sp macro="" textlink="">
      <xdr:nvSpPr>
        <xdr:cNvPr id="276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233</xdr:row>
      <xdr:rowOff>28575</xdr:rowOff>
    </xdr:from>
    <xdr:to>
      <xdr:col>12</xdr:col>
      <xdr:colOff>0</xdr:colOff>
      <xdr:row>234</xdr:row>
      <xdr:rowOff>57150</xdr:rowOff>
    </xdr:to>
    <xdr:sp macro="" textlink="">
      <xdr:nvSpPr>
        <xdr:cNvPr id="277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233</xdr:row>
      <xdr:rowOff>19050</xdr:rowOff>
    </xdr:from>
    <xdr:to>
      <xdr:col>11</xdr:col>
      <xdr:colOff>533400</xdr:colOff>
      <xdr:row>233</xdr:row>
      <xdr:rowOff>190500</xdr:rowOff>
    </xdr:to>
    <xdr:sp macro="" textlink="">
      <xdr:nvSpPr>
        <xdr:cNvPr id="278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233</xdr:row>
      <xdr:rowOff>19050</xdr:rowOff>
    </xdr:from>
    <xdr:to>
      <xdr:col>11</xdr:col>
      <xdr:colOff>533400</xdr:colOff>
      <xdr:row>233</xdr:row>
      <xdr:rowOff>190500</xdr:rowOff>
    </xdr:to>
    <xdr:sp macro="" textlink="">
      <xdr:nvSpPr>
        <xdr:cNvPr id="279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233</xdr:row>
      <xdr:rowOff>19050</xdr:rowOff>
    </xdr:from>
    <xdr:to>
      <xdr:col>11</xdr:col>
      <xdr:colOff>533400</xdr:colOff>
      <xdr:row>233</xdr:row>
      <xdr:rowOff>190500</xdr:rowOff>
    </xdr:to>
    <xdr:sp macro="" textlink="">
      <xdr:nvSpPr>
        <xdr:cNvPr id="280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81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83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238</xdr:row>
      <xdr:rowOff>0</xdr:rowOff>
    </xdr:from>
    <xdr:to>
      <xdr:col>0</xdr:col>
      <xdr:colOff>1047750</xdr:colOff>
      <xdr:row>238</xdr:row>
      <xdr:rowOff>0</xdr:rowOff>
    </xdr:to>
    <xdr:sp macro="" textlink="">
      <xdr:nvSpPr>
        <xdr:cNvPr id="284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233</xdr:row>
      <xdr:rowOff>28575</xdr:rowOff>
    </xdr:from>
    <xdr:to>
      <xdr:col>12</xdr:col>
      <xdr:colOff>0</xdr:colOff>
      <xdr:row>234</xdr:row>
      <xdr:rowOff>57150</xdr:rowOff>
    </xdr:to>
    <xdr:sp macro="" textlink="">
      <xdr:nvSpPr>
        <xdr:cNvPr id="285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233</xdr:row>
      <xdr:rowOff>28575</xdr:rowOff>
    </xdr:from>
    <xdr:to>
      <xdr:col>12</xdr:col>
      <xdr:colOff>0</xdr:colOff>
      <xdr:row>234</xdr:row>
      <xdr:rowOff>57150</xdr:rowOff>
    </xdr:to>
    <xdr:sp macro="" textlink="">
      <xdr:nvSpPr>
        <xdr:cNvPr id="286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233</xdr:row>
      <xdr:rowOff>19050</xdr:rowOff>
    </xdr:from>
    <xdr:to>
      <xdr:col>11</xdr:col>
      <xdr:colOff>533400</xdr:colOff>
      <xdr:row>233</xdr:row>
      <xdr:rowOff>190500</xdr:rowOff>
    </xdr:to>
    <xdr:sp macro="" textlink="">
      <xdr:nvSpPr>
        <xdr:cNvPr id="287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233</xdr:row>
      <xdr:rowOff>19050</xdr:rowOff>
    </xdr:from>
    <xdr:to>
      <xdr:col>11</xdr:col>
      <xdr:colOff>533400</xdr:colOff>
      <xdr:row>233</xdr:row>
      <xdr:rowOff>190500</xdr:rowOff>
    </xdr:to>
    <xdr:sp macro="" textlink="">
      <xdr:nvSpPr>
        <xdr:cNvPr id="288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233</xdr:row>
      <xdr:rowOff>19050</xdr:rowOff>
    </xdr:from>
    <xdr:to>
      <xdr:col>11</xdr:col>
      <xdr:colOff>533400</xdr:colOff>
      <xdr:row>233</xdr:row>
      <xdr:rowOff>190500</xdr:rowOff>
    </xdr:to>
    <xdr:sp macro="" textlink="">
      <xdr:nvSpPr>
        <xdr:cNvPr id="289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270</xdr:row>
      <xdr:rowOff>0</xdr:rowOff>
    </xdr:from>
    <xdr:to>
      <xdr:col>0</xdr:col>
      <xdr:colOff>1047750</xdr:colOff>
      <xdr:row>270</xdr:row>
      <xdr:rowOff>0</xdr:rowOff>
    </xdr:to>
    <xdr:sp macro="" textlink="">
      <xdr:nvSpPr>
        <xdr:cNvPr id="290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270</xdr:row>
      <xdr:rowOff>0</xdr:rowOff>
    </xdr:from>
    <xdr:to>
      <xdr:col>0</xdr:col>
      <xdr:colOff>1047750</xdr:colOff>
      <xdr:row>270</xdr:row>
      <xdr:rowOff>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270</xdr:row>
      <xdr:rowOff>0</xdr:rowOff>
    </xdr:from>
    <xdr:to>
      <xdr:col>0</xdr:col>
      <xdr:colOff>1047750</xdr:colOff>
      <xdr:row>270</xdr:row>
      <xdr:rowOff>0</xdr:rowOff>
    </xdr:to>
    <xdr:sp macro="" textlink="">
      <xdr:nvSpPr>
        <xdr:cNvPr id="292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270</xdr:row>
      <xdr:rowOff>0</xdr:rowOff>
    </xdr:from>
    <xdr:to>
      <xdr:col>0</xdr:col>
      <xdr:colOff>1047750</xdr:colOff>
      <xdr:row>270</xdr:row>
      <xdr:rowOff>0</xdr:rowOff>
    </xdr:to>
    <xdr:sp macro="" textlink="">
      <xdr:nvSpPr>
        <xdr:cNvPr id="293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270</xdr:row>
      <xdr:rowOff>0</xdr:rowOff>
    </xdr:from>
    <xdr:to>
      <xdr:col>0</xdr:col>
      <xdr:colOff>1047750</xdr:colOff>
      <xdr:row>270</xdr:row>
      <xdr:rowOff>0</xdr:rowOff>
    </xdr:to>
    <xdr:sp macro="" textlink="">
      <xdr:nvSpPr>
        <xdr:cNvPr id="294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270</xdr:row>
      <xdr:rowOff>0</xdr:rowOff>
    </xdr:from>
    <xdr:to>
      <xdr:col>0</xdr:col>
      <xdr:colOff>1047750</xdr:colOff>
      <xdr:row>270</xdr:row>
      <xdr:rowOff>0</xdr:rowOff>
    </xdr:to>
    <xdr:sp macro="" textlink="">
      <xdr:nvSpPr>
        <xdr:cNvPr id="295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270</xdr:row>
      <xdr:rowOff>0</xdr:rowOff>
    </xdr:from>
    <xdr:to>
      <xdr:col>0</xdr:col>
      <xdr:colOff>1047750</xdr:colOff>
      <xdr:row>270</xdr:row>
      <xdr:rowOff>0</xdr:rowOff>
    </xdr:to>
    <xdr:sp macro="" textlink="">
      <xdr:nvSpPr>
        <xdr:cNvPr id="296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270</xdr:row>
      <xdr:rowOff>0</xdr:rowOff>
    </xdr:from>
    <xdr:to>
      <xdr:col>0</xdr:col>
      <xdr:colOff>1047750</xdr:colOff>
      <xdr:row>270</xdr:row>
      <xdr:rowOff>0</xdr:rowOff>
    </xdr:to>
    <xdr:sp macro="" textlink="">
      <xdr:nvSpPr>
        <xdr:cNvPr id="297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298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00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01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264</xdr:row>
      <xdr:rowOff>28575</xdr:rowOff>
    </xdr:from>
    <xdr:to>
      <xdr:col>12</xdr:col>
      <xdr:colOff>0</xdr:colOff>
      <xdr:row>265</xdr:row>
      <xdr:rowOff>57150</xdr:rowOff>
    </xdr:to>
    <xdr:sp macro="" textlink="">
      <xdr:nvSpPr>
        <xdr:cNvPr id="302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264</xdr:row>
      <xdr:rowOff>28575</xdr:rowOff>
    </xdr:from>
    <xdr:to>
      <xdr:col>12</xdr:col>
      <xdr:colOff>0</xdr:colOff>
      <xdr:row>265</xdr:row>
      <xdr:rowOff>57150</xdr:rowOff>
    </xdr:to>
    <xdr:sp macro="" textlink="">
      <xdr:nvSpPr>
        <xdr:cNvPr id="303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264</xdr:row>
      <xdr:rowOff>19050</xdr:rowOff>
    </xdr:from>
    <xdr:to>
      <xdr:col>11</xdr:col>
      <xdr:colOff>533400</xdr:colOff>
      <xdr:row>264</xdr:row>
      <xdr:rowOff>190500</xdr:rowOff>
    </xdr:to>
    <xdr:sp macro="" textlink="">
      <xdr:nvSpPr>
        <xdr:cNvPr id="304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285</xdr:row>
      <xdr:rowOff>0</xdr:rowOff>
    </xdr:from>
    <xdr:to>
      <xdr:col>0</xdr:col>
      <xdr:colOff>238125</xdr:colOff>
      <xdr:row>285</xdr:row>
      <xdr:rowOff>171450</xdr:rowOff>
    </xdr:to>
    <xdr:sp macro="" textlink="">
      <xdr:nvSpPr>
        <xdr:cNvPr id="305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285</xdr:row>
      <xdr:rowOff>28575</xdr:rowOff>
    </xdr:from>
    <xdr:to>
      <xdr:col>0</xdr:col>
      <xdr:colOff>247650</xdr:colOff>
      <xdr:row>285</xdr:row>
      <xdr:rowOff>190500</xdr:rowOff>
    </xdr:to>
    <xdr:sp macro="" textlink="">
      <xdr:nvSpPr>
        <xdr:cNvPr id="306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285</xdr:row>
      <xdr:rowOff>28575</xdr:rowOff>
    </xdr:from>
    <xdr:to>
      <xdr:col>0</xdr:col>
      <xdr:colOff>247650</xdr:colOff>
      <xdr:row>285</xdr:row>
      <xdr:rowOff>190500</xdr:rowOff>
    </xdr:to>
    <xdr:sp macro="" textlink="">
      <xdr:nvSpPr>
        <xdr:cNvPr id="307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08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10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11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264</xdr:row>
      <xdr:rowOff>28575</xdr:rowOff>
    </xdr:from>
    <xdr:to>
      <xdr:col>12</xdr:col>
      <xdr:colOff>0</xdr:colOff>
      <xdr:row>265</xdr:row>
      <xdr:rowOff>57150</xdr:rowOff>
    </xdr:to>
    <xdr:sp macro="" textlink="">
      <xdr:nvSpPr>
        <xdr:cNvPr id="312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264</xdr:row>
      <xdr:rowOff>28575</xdr:rowOff>
    </xdr:from>
    <xdr:to>
      <xdr:col>12</xdr:col>
      <xdr:colOff>0</xdr:colOff>
      <xdr:row>265</xdr:row>
      <xdr:rowOff>57150</xdr:rowOff>
    </xdr:to>
    <xdr:sp macro="" textlink="">
      <xdr:nvSpPr>
        <xdr:cNvPr id="313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264</xdr:row>
      <xdr:rowOff>19050</xdr:rowOff>
    </xdr:from>
    <xdr:to>
      <xdr:col>11</xdr:col>
      <xdr:colOff>533400</xdr:colOff>
      <xdr:row>264</xdr:row>
      <xdr:rowOff>190500</xdr:rowOff>
    </xdr:to>
    <xdr:sp macro="" textlink="">
      <xdr:nvSpPr>
        <xdr:cNvPr id="314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264</xdr:row>
      <xdr:rowOff>19050</xdr:rowOff>
    </xdr:from>
    <xdr:to>
      <xdr:col>11</xdr:col>
      <xdr:colOff>533400</xdr:colOff>
      <xdr:row>264</xdr:row>
      <xdr:rowOff>190500</xdr:rowOff>
    </xdr:to>
    <xdr:sp macro="" textlink="">
      <xdr:nvSpPr>
        <xdr:cNvPr id="315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264</xdr:row>
      <xdr:rowOff>19050</xdr:rowOff>
    </xdr:from>
    <xdr:to>
      <xdr:col>11</xdr:col>
      <xdr:colOff>533400</xdr:colOff>
      <xdr:row>264</xdr:row>
      <xdr:rowOff>190500</xdr:rowOff>
    </xdr:to>
    <xdr:sp macro="" textlink="">
      <xdr:nvSpPr>
        <xdr:cNvPr id="316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17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19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269</xdr:row>
      <xdr:rowOff>0</xdr:rowOff>
    </xdr:from>
    <xdr:to>
      <xdr:col>0</xdr:col>
      <xdr:colOff>1047750</xdr:colOff>
      <xdr:row>269</xdr:row>
      <xdr:rowOff>0</xdr:rowOff>
    </xdr:to>
    <xdr:sp macro="" textlink="">
      <xdr:nvSpPr>
        <xdr:cNvPr id="320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264</xdr:row>
      <xdr:rowOff>28575</xdr:rowOff>
    </xdr:from>
    <xdr:to>
      <xdr:col>12</xdr:col>
      <xdr:colOff>0</xdr:colOff>
      <xdr:row>265</xdr:row>
      <xdr:rowOff>57150</xdr:rowOff>
    </xdr:to>
    <xdr:sp macro="" textlink="">
      <xdr:nvSpPr>
        <xdr:cNvPr id="321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264</xdr:row>
      <xdr:rowOff>28575</xdr:rowOff>
    </xdr:from>
    <xdr:to>
      <xdr:col>12</xdr:col>
      <xdr:colOff>0</xdr:colOff>
      <xdr:row>265</xdr:row>
      <xdr:rowOff>57150</xdr:rowOff>
    </xdr:to>
    <xdr:sp macro="" textlink="">
      <xdr:nvSpPr>
        <xdr:cNvPr id="322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264</xdr:row>
      <xdr:rowOff>19050</xdr:rowOff>
    </xdr:from>
    <xdr:to>
      <xdr:col>11</xdr:col>
      <xdr:colOff>533400</xdr:colOff>
      <xdr:row>264</xdr:row>
      <xdr:rowOff>190500</xdr:rowOff>
    </xdr:to>
    <xdr:sp macro="" textlink="">
      <xdr:nvSpPr>
        <xdr:cNvPr id="323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264</xdr:row>
      <xdr:rowOff>19050</xdr:rowOff>
    </xdr:from>
    <xdr:to>
      <xdr:col>11</xdr:col>
      <xdr:colOff>533400</xdr:colOff>
      <xdr:row>264</xdr:row>
      <xdr:rowOff>190500</xdr:rowOff>
    </xdr:to>
    <xdr:sp macro="" textlink="">
      <xdr:nvSpPr>
        <xdr:cNvPr id="324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264</xdr:row>
      <xdr:rowOff>19050</xdr:rowOff>
    </xdr:from>
    <xdr:to>
      <xdr:col>11</xdr:col>
      <xdr:colOff>533400</xdr:colOff>
      <xdr:row>264</xdr:row>
      <xdr:rowOff>190500</xdr:rowOff>
    </xdr:to>
    <xdr:sp macro="" textlink="">
      <xdr:nvSpPr>
        <xdr:cNvPr id="325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301</xdr:row>
      <xdr:rowOff>0</xdr:rowOff>
    </xdr:from>
    <xdr:to>
      <xdr:col>0</xdr:col>
      <xdr:colOff>1047750</xdr:colOff>
      <xdr:row>301</xdr:row>
      <xdr:rowOff>0</xdr:rowOff>
    </xdr:to>
    <xdr:sp macro="" textlink="">
      <xdr:nvSpPr>
        <xdr:cNvPr id="326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301</xdr:row>
      <xdr:rowOff>0</xdr:rowOff>
    </xdr:from>
    <xdr:to>
      <xdr:col>0</xdr:col>
      <xdr:colOff>1047750</xdr:colOff>
      <xdr:row>301</xdr:row>
      <xdr:rowOff>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301</xdr:row>
      <xdr:rowOff>0</xdr:rowOff>
    </xdr:from>
    <xdr:to>
      <xdr:col>0</xdr:col>
      <xdr:colOff>1047750</xdr:colOff>
      <xdr:row>301</xdr:row>
      <xdr:rowOff>0</xdr:rowOff>
    </xdr:to>
    <xdr:sp macro="" textlink="">
      <xdr:nvSpPr>
        <xdr:cNvPr id="328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301</xdr:row>
      <xdr:rowOff>0</xdr:rowOff>
    </xdr:from>
    <xdr:to>
      <xdr:col>0</xdr:col>
      <xdr:colOff>1047750</xdr:colOff>
      <xdr:row>301</xdr:row>
      <xdr:rowOff>0</xdr:rowOff>
    </xdr:to>
    <xdr:sp macro="" textlink="">
      <xdr:nvSpPr>
        <xdr:cNvPr id="329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301</xdr:row>
      <xdr:rowOff>0</xdr:rowOff>
    </xdr:from>
    <xdr:to>
      <xdr:col>0</xdr:col>
      <xdr:colOff>1047750</xdr:colOff>
      <xdr:row>301</xdr:row>
      <xdr:rowOff>0</xdr:rowOff>
    </xdr:to>
    <xdr:sp macro="" textlink="">
      <xdr:nvSpPr>
        <xdr:cNvPr id="330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301</xdr:row>
      <xdr:rowOff>0</xdr:rowOff>
    </xdr:from>
    <xdr:to>
      <xdr:col>0</xdr:col>
      <xdr:colOff>1047750</xdr:colOff>
      <xdr:row>301</xdr:row>
      <xdr:rowOff>0</xdr:rowOff>
    </xdr:to>
    <xdr:sp macro="" textlink="">
      <xdr:nvSpPr>
        <xdr:cNvPr id="331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301</xdr:row>
      <xdr:rowOff>0</xdr:rowOff>
    </xdr:from>
    <xdr:to>
      <xdr:col>0</xdr:col>
      <xdr:colOff>1047750</xdr:colOff>
      <xdr:row>301</xdr:row>
      <xdr:rowOff>0</xdr:rowOff>
    </xdr:to>
    <xdr:sp macro="" textlink="">
      <xdr:nvSpPr>
        <xdr:cNvPr id="332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301</xdr:row>
      <xdr:rowOff>0</xdr:rowOff>
    </xdr:from>
    <xdr:to>
      <xdr:col>0</xdr:col>
      <xdr:colOff>1047750</xdr:colOff>
      <xdr:row>301</xdr:row>
      <xdr:rowOff>0</xdr:rowOff>
    </xdr:to>
    <xdr:sp macro="" textlink="">
      <xdr:nvSpPr>
        <xdr:cNvPr id="333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34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36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37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295</xdr:row>
      <xdr:rowOff>28575</xdr:rowOff>
    </xdr:from>
    <xdr:to>
      <xdr:col>12</xdr:col>
      <xdr:colOff>0</xdr:colOff>
      <xdr:row>296</xdr:row>
      <xdr:rowOff>57150</xdr:rowOff>
    </xdr:to>
    <xdr:sp macro="" textlink="">
      <xdr:nvSpPr>
        <xdr:cNvPr id="338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295</xdr:row>
      <xdr:rowOff>28575</xdr:rowOff>
    </xdr:from>
    <xdr:to>
      <xdr:col>12</xdr:col>
      <xdr:colOff>0</xdr:colOff>
      <xdr:row>296</xdr:row>
      <xdr:rowOff>57150</xdr:rowOff>
    </xdr:to>
    <xdr:sp macro="" textlink="">
      <xdr:nvSpPr>
        <xdr:cNvPr id="339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295</xdr:row>
      <xdr:rowOff>19050</xdr:rowOff>
    </xdr:from>
    <xdr:to>
      <xdr:col>11</xdr:col>
      <xdr:colOff>533400</xdr:colOff>
      <xdr:row>295</xdr:row>
      <xdr:rowOff>190500</xdr:rowOff>
    </xdr:to>
    <xdr:sp macro="" textlink="">
      <xdr:nvSpPr>
        <xdr:cNvPr id="340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316</xdr:row>
      <xdr:rowOff>0</xdr:rowOff>
    </xdr:from>
    <xdr:to>
      <xdr:col>0</xdr:col>
      <xdr:colOff>238125</xdr:colOff>
      <xdr:row>316</xdr:row>
      <xdr:rowOff>171450</xdr:rowOff>
    </xdr:to>
    <xdr:sp macro="" textlink="">
      <xdr:nvSpPr>
        <xdr:cNvPr id="341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316</xdr:row>
      <xdr:rowOff>28575</xdr:rowOff>
    </xdr:from>
    <xdr:to>
      <xdr:col>0</xdr:col>
      <xdr:colOff>247650</xdr:colOff>
      <xdr:row>316</xdr:row>
      <xdr:rowOff>190500</xdr:rowOff>
    </xdr:to>
    <xdr:sp macro="" textlink="">
      <xdr:nvSpPr>
        <xdr:cNvPr id="342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316</xdr:row>
      <xdr:rowOff>28575</xdr:rowOff>
    </xdr:from>
    <xdr:to>
      <xdr:col>0</xdr:col>
      <xdr:colOff>247650</xdr:colOff>
      <xdr:row>316</xdr:row>
      <xdr:rowOff>190500</xdr:rowOff>
    </xdr:to>
    <xdr:sp macro="" textlink="">
      <xdr:nvSpPr>
        <xdr:cNvPr id="343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44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46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47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295</xdr:row>
      <xdr:rowOff>28575</xdr:rowOff>
    </xdr:from>
    <xdr:to>
      <xdr:col>12</xdr:col>
      <xdr:colOff>0</xdr:colOff>
      <xdr:row>296</xdr:row>
      <xdr:rowOff>57150</xdr:rowOff>
    </xdr:to>
    <xdr:sp macro="" textlink="">
      <xdr:nvSpPr>
        <xdr:cNvPr id="348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295</xdr:row>
      <xdr:rowOff>28575</xdr:rowOff>
    </xdr:from>
    <xdr:to>
      <xdr:col>12</xdr:col>
      <xdr:colOff>0</xdr:colOff>
      <xdr:row>296</xdr:row>
      <xdr:rowOff>57150</xdr:rowOff>
    </xdr:to>
    <xdr:sp macro="" textlink="">
      <xdr:nvSpPr>
        <xdr:cNvPr id="349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295</xdr:row>
      <xdr:rowOff>19050</xdr:rowOff>
    </xdr:from>
    <xdr:to>
      <xdr:col>11</xdr:col>
      <xdr:colOff>533400</xdr:colOff>
      <xdr:row>295</xdr:row>
      <xdr:rowOff>190500</xdr:rowOff>
    </xdr:to>
    <xdr:sp macro="" textlink="">
      <xdr:nvSpPr>
        <xdr:cNvPr id="350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295</xdr:row>
      <xdr:rowOff>19050</xdr:rowOff>
    </xdr:from>
    <xdr:to>
      <xdr:col>11</xdr:col>
      <xdr:colOff>533400</xdr:colOff>
      <xdr:row>295</xdr:row>
      <xdr:rowOff>190500</xdr:rowOff>
    </xdr:to>
    <xdr:sp macro="" textlink="">
      <xdr:nvSpPr>
        <xdr:cNvPr id="351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295</xdr:row>
      <xdr:rowOff>19050</xdr:rowOff>
    </xdr:from>
    <xdr:to>
      <xdr:col>11</xdr:col>
      <xdr:colOff>533400</xdr:colOff>
      <xdr:row>295</xdr:row>
      <xdr:rowOff>190500</xdr:rowOff>
    </xdr:to>
    <xdr:sp macro="" textlink="">
      <xdr:nvSpPr>
        <xdr:cNvPr id="352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53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55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300</xdr:row>
      <xdr:rowOff>0</xdr:rowOff>
    </xdr:from>
    <xdr:to>
      <xdr:col>0</xdr:col>
      <xdr:colOff>1047750</xdr:colOff>
      <xdr:row>300</xdr:row>
      <xdr:rowOff>0</xdr:rowOff>
    </xdr:to>
    <xdr:sp macro="" textlink="">
      <xdr:nvSpPr>
        <xdr:cNvPr id="356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295</xdr:row>
      <xdr:rowOff>28575</xdr:rowOff>
    </xdr:from>
    <xdr:to>
      <xdr:col>12</xdr:col>
      <xdr:colOff>0</xdr:colOff>
      <xdr:row>296</xdr:row>
      <xdr:rowOff>57150</xdr:rowOff>
    </xdr:to>
    <xdr:sp macro="" textlink="">
      <xdr:nvSpPr>
        <xdr:cNvPr id="357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295</xdr:row>
      <xdr:rowOff>28575</xdr:rowOff>
    </xdr:from>
    <xdr:to>
      <xdr:col>12</xdr:col>
      <xdr:colOff>0</xdr:colOff>
      <xdr:row>296</xdr:row>
      <xdr:rowOff>57150</xdr:rowOff>
    </xdr:to>
    <xdr:sp macro="" textlink="">
      <xdr:nvSpPr>
        <xdr:cNvPr id="358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295</xdr:row>
      <xdr:rowOff>19050</xdr:rowOff>
    </xdr:from>
    <xdr:to>
      <xdr:col>11</xdr:col>
      <xdr:colOff>533400</xdr:colOff>
      <xdr:row>295</xdr:row>
      <xdr:rowOff>190500</xdr:rowOff>
    </xdr:to>
    <xdr:sp macro="" textlink="">
      <xdr:nvSpPr>
        <xdr:cNvPr id="359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295</xdr:row>
      <xdr:rowOff>19050</xdr:rowOff>
    </xdr:from>
    <xdr:to>
      <xdr:col>11</xdr:col>
      <xdr:colOff>533400</xdr:colOff>
      <xdr:row>295</xdr:row>
      <xdr:rowOff>190500</xdr:rowOff>
    </xdr:to>
    <xdr:sp macro="" textlink="">
      <xdr:nvSpPr>
        <xdr:cNvPr id="360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295</xdr:row>
      <xdr:rowOff>19050</xdr:rowOff>
    </xdr:from>
    <xdr:to>
      <xdr:col>11</xdr:col>
      <xdr:colOff>533400</xdr:colOff>
      <xdr:row>295</xdr:row>
      <xdr:rowOff>190500</xdr:rowOff>
    </xdr:to>
    <xdr:sp macro="" textlink="">
      <xdr:nvSpPr>
        <xdr:cNvPr id="361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333</xdr:row>
      <xdr:rowOff>0</xdr:rowOff>
    </xdr:from>
    <xdr:to>
      <xdr:col>0</xdr:col>
      <xdr:colOff>1047750</xdr:colOff>
      <xdr:row>333</xdr:row>
      <xdr:rowOff>0</xdr:rowOff>
    </xdr:to>
    <xdr:sp macro="" textlink="">
      <xdr:nvSpPr>
        <xdr:cNvPr id="362" name="AutoShape 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333</xdr:row>
      <xdr:rowOff>0</xdr:rowOff>
    </xdr:from>
    <xdr:to>
      <xdr:col>0</xdr:col>
      <xdr:colOff>1047750</xdr:colOff>
      <xdr:row>333</xdr:row>
      <xdr:rowOff>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333</xdr:row>
      <xdr:rowOff>0</xdr:rowOff>
    </xdr:from>
    <xdr:to>
      <xdr:col>0</xdr:col>
      <xdr:colOff>1047750</xdr:colOff>
      <xdr:row>333</xdr:row>
      <xdr:rowOff>0</xdr:rowOff>
    </xdr:to>
    <xdr:sp macro="" textlink="">
      <xdr:nvSpPr>
        <xdr:cNvPr id="364" name="AutoShape 6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333</xdr:row>
      <xdr:rowOff>0</xdr:rowOff>
    </xdr:from>
    <xdr:to>
      <xdr:col>0</xdr:col>
      <xdr:colOff>1047750</xdr:colOff>
      <xdr:row>333</xdr:row>
      <xdr:rowOff>0</xdr:rowOff>
    </xdr:to>
    <xdr:sp macro="" textlink="">
      <xdr:nvSpPr>
        <xdr:cNvPr id="365" name="AutoShape 8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333</xdr:row>
      <xdr:rowOff>0</xdr:rowOff>
    </xdr:from>
    <xdr:to>
      <xdr:col>0</xdr:col>
      <xdr:colOff>1047750</xdr:colOff>
      <xdr:row>333</xdr:row>
      <xdr:rowOff>0</xdr:rowOff>
    </xdr:to>
    <xdr:sp macro="" textlink="">
      <xdr:nvSpPr>
        <xdr:cNvPr id="366" name="AutoShape 11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333</xdr:row>
      <xdr:rowOff>0</xdr:rowOff>
    </xdr:from>
    <xdr:to>
      <xdr:col>0</xdr:col>
      <xdr:colOff>1047750</xdr:colOff>
      <xdr:row>333</xdr:row>
      <xdr:rowOff>0</xdr:rowOff>
    </xdr:to>
    <xdr:sp macro="" textlink="">
      <xdr:nvSpPr>
        <xdr:cNvPr id="367" name="AutoShape 13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333</xdr:row>
      <xdr:rowOff>0</xdr:rowOff>
    </xdr:from>
    <xdr:to>
      <xdr:col>0</xdr:col>
      <xdr:colOff>1047750</xdr:colOff>
      <xdr:row>333</xdr:row>
      <xdr:rowOff>0</xdr:rowOff>
    </xdr:to>
    <xdr:sp macro="" textlink="">
      <xdr:nvSpPr>
        <xdr:cNvPr id="368" name="AutoShape 15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333</xdr:row>
      <xdr:rowOff>0</xdr:rowOff>
    </xdr:from>
    <xdr:to>
      <xdr:col>0</xdr:col>
      <xdr:colOff>1047750</xdr:colOff>
      <xdr:row>333</xdr:row>
      <xdr:rowOff>0</xdr:rowOff>
    </xdr:to>
    <xdr:sp macro="" textlink="">
      <xdr:nvSpPr>
        <xdr:cNvPr id="369" name="AutoShape 17"/>
        <xdr:cNvSpPr>
          <a:spLocks noChangeArrowheads="1"/>
        </xdr:cNvSpPr>
      </xdr:nvSpPr>
      <xdr:spPr bwMode="auto">
        <a:xfrm>
          <a:off x="904875" y="23717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70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72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73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327</xdr:row>
      <xdr:rowOff>28575</xdr:rowOff>
    </xdr:from>
    <xdr:to>
      <xdr:col>12</xdr:col>
      <xdr:colOff>0</xdr:colOff>
      <xdr:row>328</xdr:row>
      <xdr:rowOff>57150</xdr:rowOff>
    </xdr:to>
    <xdr:sp macro="" textlink="">
      <xdr:nvSpPr>
        <xdr:cNvPr id="374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327</xdr:row>
      <xdr:rowOff>28575</xdr:rowOff>
    </xdr:from>
    <xdr:to>
      <xdr:col>12</xdr:col>
      <xdr:colOff>0</xdr:colOff>
      <xdr:row>328</xdr:row>
      <xdr:rowOff>57150</xdr:rowOff>
    </xdr:to>
    <xdr:sp macro="" textlink="">
      <xdr:nvSpPr>
        <xdr:cNvPr id="375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327</xdr:row>
      <xdr:rowOff>19050</xdr:rowOff>
    </xdr:from>
    <xdr:to>
      <xdr:col>11</xdr:col>
      <xdr:colOff>533400</xdr:colOff>
      <xdr:row>327</xdr:row>
      <xdr:rowOff>190500</xdr:rowOff>
    </xdr:to>
    <xdr:sp macro="" textlink="">
      <xdr:nvSpPr>
        <xdr:cNvPr id="376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348</xdr:row>
      <xdr:rowOff>0</xdr:rowOff>
    </xdr:from>
    <xdr:to>
      <xdr:col>0</xdr:col>
      <xdr:colOff>238125</xdr:colOff>
      <xdr:row>348</xdr:row>
      <xdr:rowOff>171450</xdr:rowOff>
    </xdr:to>
    <xdr:sp macro="" textlink="">
      <xdr:nvSpPr>
        <xdr:cNvPr id="377" name="AutoShape 4"/>
        <xdr:cNvSpPr>
          <a:spLocks noChangeArrowheads="1"/>
        </xdr:cNvSpPr>
      </xdr:nvSpPr>
      <xdr:spPr bwMode="auto">
        <a:xfrm>
          <a:off x="66675" y="541972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348</xdr:row>
      <xdr:rowOff>28575</xdr:rowOff>
    </xdr:from>
    <xdr:to>
      <xdr:col>0</xdr:col>
      <xdr:colOff>247650</xdr:colOff>
      <xdr:row>348</xdr:row>
      <xdr:rowOff>190500</xdr:rowOff>
    </xdr:to>
    <xdr:sp macro="" textlink="">
      <xdr:nvSpPr>
        <xdr:cNvPr id="378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348</xdr:row>
      <xdr:rowOff>28575</xdr:rowOff>
    </xdr:from>
    <xdr:to>
      <xdr:col>0</xdr:col>
      <xdr:colOff>247650</xdr:colOff>
      <xdr:row>348</xdr:row>
      <xdr:rowOff>190500</xdr:rowOff>
    </xdr:to>
    <xdr:sp macro="" textlink="">
      <xdr:nvSpPr>
        <xdr:cNvPr id="379" name="AutoShape 6"/>
        <xdr:cNvSpPr>
          <a:spLocks noChangeArrowheads="1"/>
        </xdr:cNvSpPr>
      </xdr:nvSpPr>
      <xdr:spPr bwMode="auto">
        <a:xfrm>
          <a:off x="76200" y="54483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80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82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83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327</xdr:row>
      <xdr:rowOff>28575</xdr:rowOff>
    </xdr:from>
    <xdr:to>
      <xdr:col>12</xdr:col>
      <xdr:colOff>0</xdr:colOff>
      <xdr:row>328</xdr:row>
      <xdr:rowOff>57150</xdr:rowOff>
    </xdr:to>
    <xdr:sp macro="" textlink="">
      <xdr:nvSpPr>
        <xdr:cNvPr id="384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327</xdr:row>
      <xdr:rowOff>28575</xdr:rowOff>
    </xdr:from>
    <xdr:to>
      <xdr:col>12</xdr:col>
      <xdr:colOff>0</xdr:colOff>
      <xdr:row>328</xdr:row>
      <xdr:rowOff>57150</xdr:rowOff>
    </xdr:to>
    <xdr:sp macro="" textlink="">
      <xdr:nvSpPr>
        <xdr:cNvPr id="385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327</xdr:row>
      <xdr:rowOff>19050</xdr:rowOff>
    </xdr:from>
    <xdr:to>
      <xdr:col>11</xdr:col>
      <xdr:colOff>533400</xdr:colOff>
      <xdr:row>327</xdr:row>
      <xdr:rowOff>190500</xdr:rowOff>
    </xdr:to>
    <xdr:sp macro="" textlink="">
      <xdr:nvSpPr>
        <xdr:cNvPr id="386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327</xdr:row>
      <xdr:rowOff>19050</xdr:rowOff>
    </xdr:from>
    <xdr:to>
      <xdr:col>11</xdr:col>
      <xdr:colOff>533400</xdr:colOff>
      <xdr:row>327</xdr:row>
      <xdr:rowOff>190500</xdr:rowOff>
    </xdr:to>
    <xdr:sp macro="" textlink="">
      <xdr:nvSpPr>
        <xdr:cNvPr id="387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327</xdr:row>
      <xdr:rowOff>19050</xdr:rowOff>
    </xdr:from>
    <xdr:to>
      <xdr:col>11</xdr:col>
      <xdr:colOff>533400</xdr:colOff>
      <xdr:row>327</xdr:row>
      <xdr:rowOff>190500</xdr:rowOff>
    </xdr:to>
    <xdr:sp macro="" textlink="">
      <xdr:nvSpPr>
        <xdr:cNvPr id="388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89" name="AutoShape 1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91" name="AutoShape 7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332</xdr:row>
      <xdr:rowOff>0</xdr:rowOff>
    </xdr:from>
    <xdr:to>
      <xdr:col>0</xdr:col>
      <xdr:colOff>1047750</xdr:colOff>
      <xdr:row>332</xdr:row>
      <xdr:rowOff>0</xdr:rowOff>
    </xdr:to>
    <xdr:sp macro="" textlink="">
      <xdr:nvSpPr>
        <xdr:cNvPr id="392" name="AutoShape 9"/>
        <xdr:cNvSpPr>
          <a:spLocks noChangeArrowheads="1"/>
        </xdr:cNvSpPr>
      </xdr:nvSpPr>
      <xdr:spPr bwMode="auto">
        <a:xfrm>
          <a:off x="904875" y="215265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327</xdr:row>
      <xdr:rowOff>28575</xdr:rowOff>
    </xdr:from>
    <xdr:to>
      <xdr:col>12</xdr:col>
      <xdr:colOff>0</xdr:colOff>
      <xdr:row>328</xdr:row>
      <xdr:rowOff>57150</xdr:rowOff>
    </xdr:to>
    <xdr:sp macro="" textlink="">
      <xdr:nvSpPr>
        <xdr:cNvPr id="393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327</xdr:row>
      <xdr:rowOff>28575</xdr:rowOff>
    </xdr:from>
    <xdr:to>
      <xdr:col>12</xdr:col>
      <xdr:colOff>0</xdr:colOff>
      <xdr:row>328</xdr:row>
      <xdr:rowOff>57150</xdr:rowOff>
    </xdr:to>
    <xdr:sp macro="" textlink="">
      <xdr:nvSpPr>
        <xdr:cNvPr id="394" name="AutoShape 5"/>
        <xdr:cNvSpPr>
          <a:spLocks noChangeArrowheads="1"/>
        </xdr:cNvSpPr>
      </xdr:nvSpPr>
      <xdr:spPr bwMode="auto">
        <a:xfrm>
          <a:off x="8543925" y="1104900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327</xdr:row>
      <xdr:rowOff>19050</xdr:rowOff>
    </xdr:from>
    <xdr:to>
      <xdr:col>11</xdr:col>
      <xdr:colOff>533400</xdr:colOff>
      <xdr:row>327</xdr:row>
      <xdr:rowOff>190500</xdr:rowOff>
    </xdr:to>
    <xdr:sp macro="" textlink="">
      <xdr:nvSpPr>
        <xdr:cNvPr id="395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327</xdr:row>
      <xdr:rowOff>19050</xdr:rowOff>
    </xdr:from>
    <xdr:to>
      <xdr:col>11</xdr:col>
      <xdr:colOff>533400</xdr:colOff>
      <xdr:row>327</xdr:row>
      <xdr:rowOff>190500</xdr:rowOff>
    </xdr:to>
    <xdr:sp macro="" textlink="">
      <xdr:nvSpPr>
        <xdr:cNvPr id="396" name="AutoShape 11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327</xdr:row>
      <xdr:rowOff>19050</xdr:rowOff>
    </xdr:from>
    <xdr:to>
      <xdr:col>11</xdr:col>
      <xdr:colOff>533400</xdr:colOff>
      <xdr:row>327</xdr:row>
      <xdr:rowOff>190500</xdr:rowOff>
    </xdr:to>
    <xdr:sp macro="" textlink="">
      <xdr:nvSpPr>
        <xdr:cNvPr id="397" name="AutoShape 4"/>
        <xdr:cNvSpPr>
          <a:spLocks noChangeArrowheads="1"/>
        </xdr:cNvSpPr>
      </xdr:nvSpPr>
      <xdr:spPr bwMode="auto">
        <a:xfrm>
          <a:off x="829627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0</xdr:col>
      <xdr:colOff>219075</xdr:colOff>
      <xdr:row>18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0</xdr:col>
      <xdr:colOff>219075</xdr:colOff>
      <xdr:row>18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18</xdr:row>
      <xdr:rowOff>28575</xdr:rowOff>
    </xdr:from>
    <xdr:to>
      <xdr:col>0</xdr:col>
      <xdr:colOff>247650</xdr:colOff>
      <xdr:row>18</xdr:row>
      <xdr:rowOff>190500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0</xdr:col>
      <xdr:colOff>219075</xdr:colOff>
      <xdr:row>18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0</xdr:col>
      <xdr:colOff>219075</xdr:colOff>
      <xdr:row>18</xdr:row>
      <xdr:rowOff>0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0</xdr:col>
      <xdr:colOff>219075</xdr:colOff>
      <xdr:row>18</xdr:row>
      <xdr:rowOff>0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0</xdr:col>
      <xdr:colOff>219075</xdr:colOff>
      <xdr:row>18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0</xdr:col>
      <xdr:colOff>219075</xdr:colOff>
      <xdr:row>18</xdr:row>
      <xdr:rowOff>0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0</xdr:col>
      <xdr:colOff>219075</xdr:colOff>
      <xdr:row>18</xdr:row>
      <xdr:rowOff>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24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2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</xdr:row>
      <xdr:rowOff>28575</xdr:rowOff>
    </xdr:from>
    <xdr:to>
      <xdr:col>0</xdr:col>
      <xdr:colOff>247650</xdr:colOff>
      <xdr:row>18</xdr:row>
      <xdr:rowOff>190500</xdr:rowOff>
    </xdr:to>
    <xdr:sp macro="" textlink="">
      <xdr:nvSpPr>
        <xdr:cNvPr id="2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</xdr:row>
      <xdr:rowOff>28575</xdr:rowOff>
    </xdr:from>
    <xdr:to>
      <xdr:col>0</xdr:col>
      <xdr:colOff>247650</xdr:colOff>
      <xdr:row>18</xdr:row>
      <xdr:rowOff>190500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1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3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3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35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9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0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41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4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44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6" name="AutoShape 18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2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23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4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5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8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2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3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5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7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1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2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4" name="AutoShape 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45" name="AutoShape 2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47" name="AutoShape 4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48" name="AutoShape 5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9" name="AutoShape 6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50" name="AutoShape 7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52" name="AutoShape 9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3" name="AutoShape 1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4" name="AutoShape 1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5" name="AutoShape 15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56" name="AutoShape 16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7" name="AutoShape 17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58" name="AutoShape 18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59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1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2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63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64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65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66" name="AutoShape 6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67" name="AutoShape 6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8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0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1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72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73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74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75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76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7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9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80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81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82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83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84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85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76</xdr:row>
      <xdr:rowOff>0</xdr:rowOff>
    </xdr:from>
    <xdr:to>
      <xdr:col>0</xdr:col>
      <xdr:colOff>1047750</xdr:colOff>
      <xdr:row>76</xdr:row>
      <xdr:rowOff>0</xdr:rowOff>
    </xdr:to>
    <xdr:sp macro="" textlink="">
      <xdr:nvSpPr>
        <xdr:cNvPr id="86" name="AutoShape 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0</xdr:col>
      <xdr:colOff>219075</xdr:colOff>
      <xdr:row>91</xdr:row>
      <xdr:rowOff>0</xdr:rowOff>
    </xdr:to>
    <xdr:sp macro="" textlink="">
      <xdr:nvSpPr>
        <xdr:cNvPr id="87" name="AutoShape 2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76</xdr:row>
      <xdr:rowOff>0</xdr:rowOff>
    </xdr:from>
    <xdr:to>
      <xdr:col>0</xdr:col>
      <xdr:colOff>1047750</xdr:colOff>
      <xdr:row>76</xdr:row>
      <xdr:rowOff>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0</xdr:col>
      <xdr:colOff>219075</xdr:colOff>
      <xdr:row>91</xdr:row>
      <xdr:rowOff>0</xdr:rowOff>
    </xdr:to>
    <xdr:sp macro="" textlink="">
      <xdr:nvSpPr>
        <xdr:cNvPr id="89" name="AutoShape 4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91</xdr:row>
      <xdr:rowOff>28575</xdr:rowOff>
    </xdr:from>
    <xdr:to>
      <xdr:col>0</xdr:col>
      <xdr:colOff>247650</xdr:colOff>
      <xdr:row>91</xdr:row>
      <xdr:rowOff>190500</xdr:rowOff>
    </xdr:to>
    <xdr:sp macro="" textlink="">
      <xdr:nvSpPr>
        <xdr:cNvPr id="90" name="AutoShape 5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76</xdr:row>
      <xdr:rowOff>0</xdr:rowOff>
    </xdr:from>
    <xdr:to>
      <xdr:col>0</xdr:col>
      <xdr:colOff>1047750</xdr:colOff>
      <xdr:row>76</xdr:row>
      <xdr:rowOff>0</xdr:rowOff>
    </xdr:to>
    <xdr:sp macro="" textlink="">
      <xdr:nvSpPr>
        <xdr:cNvPr id="91" name="AutoShape 6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0</xdr:col>
      <xdr:colOff>219075</xdr:colOff>
      <xdr:row>91</xdr:row>
      <xdr:rowOff>0</xdr:rowOff>
    </xdr:to>
    <xdr:sp macro="" textlink="">
      <xdr:nvSpPr>
        <xdr:cNvPr id="92" name="AutoShape 7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76</xdr:row>
      <xdr:rowOff>0</xdr:rowOff>
    </xdr:from>
    <xdr:to>
      <xdr:col>0</xdr:col>
      <xdr:colOff>1047750</xdr:colOff>
      <xdr:row>76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0</xdr:col>
      <xdr:colOff>219075</xdr:colOff>
      <xdr:row>91</xdr:row>
      <xdr:rowOff>0</xdr:rowOff>
    </xdr:to>
    <xdr:sp macro="" textlink="">
      <xdr:nvSpPr>
        <xdr:cNvPr id="94" name="AutoShape 9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76</xdr:row>
      <xdr:rowOff>0</xdr:rowOff>
    </xdr:from>
    <xdr:to>
      <xdr:col>0</xdr:col>
      <xdr:colOff>1047750</xdr:colOff>
      <xdr:row>76</xdr:row>
      <xdr:rowOff>0</xdr:rowOff>
    </xdr:to>
    <xdr:sp macro="" textlink="">
      <xdr:nvSpPr>
        <xdr:cNvPr id="95" name="AutoShape 1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76</xdr:row>
      <xdr:rowOff>0</xdr:rowOff>
    </xdr:from>
    <xdr:to>
      <xdr:col>0</xdr:col>
      <xdr:colOff>1047750</xdr:colOff>
      <xdr:row>76</xdr:row>
      <xdr:rowOff>0</xdr:rowOff>
    </xdr:to>
    <xdr:sp macro="" textlink="">
      <xdr:nvSpPr>
        <xdr:cNvPr id="96" name="AutoShape 1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76</xdr:row>
      <xdr:rowOff>0</xdr:rowOff>
    </xdr:from>
    <xdr:to>
      <xdr:col>0</xdr:col>
      <xdr:colOff>1047750</xdr:colOff>
      <xdr:row>76</xdr:row>
      <xdr:rowOff>0</xdr:rowOff>
    </xdr:to>
    <xdr:sp macro="" textlink="">
      <xdr:nvSpPr>
        <xdr:cNvPr id="97" name="AutoShape 15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0</xdr:col>
      <xdr:colOff>219075</xdr:colOff>
      <xdr:row>91</xdr:row>
      <xdr:rowOff>0</xdr:rowOff>
    </xdr:to>
    <xdr:sp macro="" textlink="">
      <xdr:nvSpPr>
        <xdr:cNvPr id="98" name="AutoShape 16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76</xdr:row>
      <xdr:rowOff>0</xdr:rowOff>
    </xdr:from>
    <xdr:to>
      <xdr:col>0</xdr:col>
      <xdr:colOff>1047750</xdr:colOff>
      <xdr:row>76</xdr:row>
      <xdr:rowOff>0</xdr:rowOff>
    </xdr:to>
    <xdr:sp macro="" textlink="">
      <xdr:nvSpPr>
        <xdr:cNvPr id="99" name="AutoShape 17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0</xdr:col>
      <xdr:colOff>219075</xdr:colOff>
      <xdr:row>91</xdr:row>
      <xdr:rowOff>0</xdr:rowOff>
    </xdr:to>
    <xdr:sp macro="" textlink="">
      <xdr:nvSpPr>
        <xdr:cNvPr id="100" name="AutoShape 18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01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03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04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70</xdr:row>
      <xdr:rowOff>28575</xdr:rowOff>
    </xdr:from>
    <xdr:to>
      <xdr:col>12</xdr:col>
      <xdr:colOff>0</xdr:colOff>
      <xdr:row>71</xdr:row>
      <xdr:rowOff>57150</xdr:rowOff>
    </xdr:to>
    <xdr:sp macro="" textlink="">
      <xdr:nvSpPr>
        <xdr:cNvPr id="105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70</xdr:row>
      <xdr:rowOff>28575</xdr:rowOff>
    </xdr:from>
    <xdr:to>
      <xdr:col>12</xdr:col>
      <xdr:colOff>0</xdr:colOff>
      <xdr:row>71</xdr:row>
      <xdr:rowOff>57150</xdr:rowOff>
    </xdr:to>
    <xdr:sp macro="" textlink="">
      <xdr:nvSpPr>
        <xdr:cNvPr id="106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70</xdr:row>
      <xdr:rowOff>19050</xdr:rowOff>
    </xdr:from>
    <xdr:to>
      <xdr:col>11</xdr:col>
      <xdr:colOff>533400</xdr:colOff>
      <xdr:row>70</xdr:row>
      <xdr:rowOff>190500</xdr:rowOff>
    </xdr:to>
    <xdr:sp macro="" textlink="">
      <xdr:nvSpPr>
        <xdr:cNvPr id="107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91</xdr:row>
      <xdr:rowOff>28575</xdr:rowOff>
    </xdr:from>
    <xdr:to>
      <xdr:col>0</xdr:col>
      <xdr:colOff>247650</xdr:colOff>
      <xdr:row>91</xdr:row>
      <xdr:rowOff>190500</xdr:rowOff>
    </xdr:to>
    <xdr:sp macro="" textlink="">
      <xdr:nvSpPr>
        <xdr:cNvPr id="108" name="AutoShape 6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91</xdr:row>
      <xdr:rowOff>28575</xdr:rowOff>
    </xdr:from>
    <xdr:to>
      <xdr:col>0</xdr:col>
      <xdr:colOff>247650</xdr:colOff>
      <xdr:row>91</xdr:row>
      <xdr:rowOff>190500</xdr:rowOff>
    </xdr:to>
    <xdr:sp macro="" textlink="">
      <xdr:nvSpPr>
        <xdr:cNvPr id="109" name="AutoShape 6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10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12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13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70</xdr:row>
      <xdr:rowOff>28575</xdr:rowOff>
    </xdr:from>
    <xdr:to>
      <xdr:col>12</xdr:col>
      <xdr:colOff>0</xdr:colOff>
      <xdr:row>71</xdr:row>
      <xdr:rowOff>57150</xdr:rowOff>
    </xdr:to>
    <xdr:sp macro="" textlink="">
      <xdr:nvSpPr>
        <xdr:cNvPr id="114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70</xdr:row>
      <xdr:rowOff>28575</xdr:rowOff>
    </xdr:from>
    <xdr:to>
      <xdr:col>12</xdr:col>
      <xdr:colOff>0</xdr:colOff>
      <xdr:row>71</xdr:row>
      <xdr:rowOff>57150</xdr:rowOff>
    </xdr:to>
    <xdr:sp macro="" textlink="">
      <xdr:nvSpPr>
        <xdr:cNvPr id="115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70</xdr:row>
      <xdr:rowOff>19050</xdr:rowOff>
    </xdr:from>
    <xdr:to>
      <xdr:col>11</xdr:col>
      <xdr:colOff>533400</xdr:colOff>
      <xdr:row>70</xdr:row>
      <xdr:rowOff>190500</xdr:rowOff>
    </xdr:to>
    <xdr:sp macro="" textlink="">
      <xdr:nvSpPr>
        <xdr:cNvPr id="116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70</xdr:row>
      <xdr:rowOff>19050</xdr:rowOff>
    </xdr:from>
    <xdr:to>
      <xdr:col>11</xdr:col>
      <xdr:colOff>533400</xdr:colOff>
      <xdr:row>70</xdr:row>
      <xdr:rowOff>190500</xdr:rowOff>
    </xdr:to>
    <xdr:sp macro="" textlink="">
      <xdr:nvSpPr>
        <xdr:cNvPr id="117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70</xdr:row>
      <xdr:rowOff>19050</xdr:rowOff>
    </xdr:from>
    <xdr:to>
      <xdr:col>11</xdr:col>
      <xdr:colOff>533400</xdr:colOff>
      <xdr:row>70</xdr:row>
      <xdr:rowOff>190500</xdr:rowOff>
    </xdr:to>
    <xdr:sp macro="" textlink="">
      <xdr:nvSpPr>
        <xdr:cNvPr id="118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19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21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122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70</xdr:row>
      <xdr:rowOff>28575</xdr:rowOff>
    </xdr:from>
    <xdr:to>
      <xdr:col>12</xdr:col>
      <xdr:colOff>0</xdr:colOff>
      <xdr:row>71</xdr:row>
      <xdr:rowOff>57150</xdr:rowOff>
    </xdr:to>
    <xdr:sp macro="" textlink="">
      <xdr:nvSpPr>
        <xdr:cNvPr id="123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70</xdr:row>
      <xdr:rowOff>28575</xdr:rowOff>
    </xdr:from>
    <xdr:to>
      <xdr:col>12</xdr:col>
      <xdr:colOff>0</xdr:colOff>
      <xdr:row>71</xdr:row>
      <xdr:rowOff>57150</xdr:rowOff>
    </xdr:to>
    <xdr:sp macro="" textlink="">
      <xdr:nvSpPr>
        <xdr:cNvPr id="124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70</xdr:row>
      <xdr:rowOff>19050</xdr:rowOff>
    </xdr:from>
    <xdr:to>
      <xdr:col>11</xdr:col>
      <xdr:colOff>533400</xdr:colOff>
      <xdr:row>70</xdr:row>
      <xdr:rowOff>190500</xdr:rowOff>
    </xdr:to>
    <xdr:sp macro="" textlink="">
      <xdr:nvSpPr>
        <xdr:cNvPr id="125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70</xdr:row>
      <xdr:rowOff>19050</xdr:rowOff>
    </xdr:from>
    <xdr:to>
      <xdr:col>11</xdr:col>
      <xdr:colOff>533400</xdr:colOff>
      <xdr:row>70</xdr:row>
      <xdr:rowOff>190500</xdr:rowOff>
    </xdr:to>
    <xdr:sp macro="" textlink="">
      <xdr:nvSpPr>
        <xdr:cNvPr id="126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70</xdr:row>
      <xdr:rowOff>19050</xdr:rowOff>
    </xdr:from>
    <xdr:to>
      <xdr:col>11</xdr:col>
      <xdr:colOff>533400</xdr:colOff>
      <xdr:row>70</xdr:row>
      <xdr:rowOff>190500</xdr:rowOff>
    </xdr:to>
    <xdr:sp macro="" textlink="">
      <xdr:nvSpPr>
        <xdr:cNvPr id="127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28" name="AutoShape 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123</xdr:row>
      <xdr:rowOff>0</xdr:rowOff>
    </xdr:from>
    <xdr:to>
      <xdr:col>0</xdr:col>
      <xdr:colOff>219075</xdr:colOff>
      <xdr:row>123</xdr:row>
      <xdr:rowOff>0</xdr:rowOff>
    </xdr:to>
    <xdr:sp macro="" textlink="">
      <xdr:nvSpPr>
        <xdr:cNvPr id="129" name="AutoShape 2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123</xdr:row>
      <xdr:rowOff>0</xdr:rowOff>
    </xdr:from>
    <xdr:to>
      <xdr:col>0</xdr:col>
      <xdr:colOff>219075</xdr:colOff>
      <xdr:row>123</xdr:row>
      <xdr:rowOff>0</xdr:rowOff>
    </xdr:to>
    <xdr:sp macro="" textlink="">
      <xdr:nvSpPr>
        <xdr:cNvPr id="131" name="AutoShape 4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123</xdr:row>
      <xdr:rowOff>28575</xdr:rowOff>
    </xdr:from>
    <xdr:to>
      <xdr:col>0</xdr:col>
      <xdr:colOff>247650</xdr:colOff>
      <xdr:row>123</xdr:row>
      <xdr:rowOff>190500</xdr:rowOff>
    </xdr:to>
    <xdr:sp macro="" textlink="">
      <xdr:nvSpPr>
        <xdr:cNvPr id="132" name="AutoShape 5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3" name="AutoShape 6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123</xdr:row>
      <xdr:rowOff>0</xdr:rowOff>
    </xdr:from>
    <xdr:to>
      <xdr:col>0</xdr:col>
      <xdr:colOff>219075</xdr:colOff>
      <xdr:row>123</xdr:row>
      <xdr:rowOff>0</xdr:rowOff>
    </xdr:to>
    <xdr:sp macro="" textlink="">
      <xdr:nvSpPr>
        <xdr:cNvPr id="134" name="AutoShape 7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123</xdr:row>
      <xdr:rowOff>0</xdr:rowOff>
    </xdr:from>
    <xdr:to>
      <xdr:col>0</xdr:col>
      <xdr:colOff>219075</xdr:colOff>
      <xdr:row>123</xdr:row>
      <xdr:rowOff>0</xdr:rowOff>
    </xdr:to>
    <xdr:sp macro="" textlink="">
      <xdr:nvSpPr>
        <xdr:cNvPr id="136" name="AutoShape 9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7" name="AutoShape 1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8" name="AutoShape 1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39" name="AutoShape 15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123</xdr:row>
      <xdr:rowOff>0</xdr:rowOff>
    </xdr:from>
    <xdr:to>
      <xdr:col>0</xdr:col>
      <xdr:colOff>219075</xdr:colOff>
      <xdr:row>123</xdr:row>
      <xdr:rowOff>0</xdr:rowOff>
    </xdr:to>
    <xdr:sp macro="" textlink="">
      <xdr:nvSpPr>
        <xdr:cNvPr id="140" name="AutoShape 16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108</xdr:row>
      <xdr:rowOff>0</xdr:rowOff>
    </xdr:from>
    <xdr:to>
      <xdr:col>0</xdr:col>
      <xdr:colOff>1047750</xdr:colOff>
      <xdr:row>108</xdr:row>
      <xdr:rowOff>0</xdr:rowOff>
    </xdr:to>
    <xdr:sp macro="" textlink="">
      <xdr:nvSpPr>
        <xdr:cNvPr id="141" name="AutoShape 17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123</xdr:row>
      <xdr:rowOff>0</xdr:rowOff>
    </xdr:from>
    <xdr:to>
      <xdr:col>0</xdr:col>
      <xdr:colOff>219075</xdr:colOff>
      <xdr:row>123</xdr:row>
      <xdr:rowOff>0</xdr:rowOff>
    </xdr:to>
    <xdr:sp macro="" textlink="">
      <xdr:nvSpPr>
        <xdr:cNvPr id="142" name="AutoShape 18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43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45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46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102</xdr:row>
      <xdr:rowOff>28575</xdr:rowOff>
    </xdr:from>
    <xdr:to>
      <xdr:col>12</xdr:col>
      <xdr:colOff>0</xdr:colOff>
      <xdr:row>103</xdr:row>
      <xdr:rowOff>57150</xdr:rowOff>
    </xdr:to>
    <xdr:sp macro="" textlink="">
      <xdr:nvSpPr>
        <xdr:cNvPr id="147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102</xdr:row>
      <xdr:rowOff>28575</xdr:rowOff>
    </xdr:from>
    <xdr:to>
      <xdr:col>12</xdr:col>
      <xdr:colOff>0</xdr:colOff>
      <xdr:row>103</xdr:row>
      <xdr:rowOff>57150</xdr:rowOff>
    </xdr:to>
    <xdr:sp macro="" textlink="">
      <xdr:nvSpPr>
        <xdr:cNvPr id="148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102</xdr:row>
      <xdr:rowOff>19050</xdr:rowOff>
    </xdr:from>
    <xdr:to>
      <xdr:col>11</xdr:col>
      <xdr:colOff>533400</xdr:colOff>
      <xdr:row>102</xdr:row>
      <xdr:rowOff>190500</xdr:rowOff>
    </xdr:to>
    <xdr:sp macro="" textlink="">
      <xdr:nvSpPr>
        <xdr:cNvPr id="149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123</xdr:row>
      <xdr:rowOff>28575</xdr:rowOff>
    </xdr:from>
    <xdr:to>
      <xdr:col>0</xdr:col>
      <xdr:colOff>247650</xdr:colOff>
      <xdr:row>123</xdr:row>
      <xdr:rowOff>190500</xdr:rowOff>
    </xdr:to>
    <xdr:sp macro="" textlink="">
      <xdr:nvSpPr>
        <xdr:cNvPr id="150" name="AutoShape 6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123</xdr:row>
      <xdr:rowOff>28575</xdr:rowOff>
    </xdr:from>
    <xdr:to>
      <xdr:col>0</xdr:col>
      <xdr:colOff>247650</xdr:colOff>
      <xdr:row>123</xdr:row>
      <xdr:rowOff>190500</xdr:rowOff>
    </xdr:to>
    <xdr:sp macro="" textlink="">
      <xdr:nvSpPr>
        <xdr:cNvPr id="151" name="AutoShape 6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52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54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55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102</xdr:row>
      <xdr:rowOff>28575</xdr:rowOff>
    </xdr:from>
    <xdr:to>
      <xdr:col>12</xdr:col>
      <xdr:colOff>0</xdr:colOff>
      <xdr:row>103</xdr:row>
      <xdr:rowOff>57150</xdr:rowOff>
    </xdr:to>
    <xdr:sp macro="" textlink="">
      <xdr:nvSpPr>
        <xdr:cNvPr id="156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102</xdr:row>
      <xdr:rowOff>28575</xdr:rowOff>
    </xdr:from>
    <xdr:to>
      <xdr:col>12</xdr:col>
      <xdr:colOff>0</xdr:colOff>
      <xdr:row>103</xdr:row>
      <xdr:rowOff>57150</xdr:rowOff>
    </xdr:to>
    <xdr:sp macro="" textlink="">
      <xdr:nvSpPr>
        <xdr:cNvPr id="157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102</xdr:row>
      <xdr:rowOff>19050</xdr:rowOff>
    </xdr:from>
    <xdr:to>
      <xdr:col>11</xdr:col>
      <xdr:colOff>533400</xdr:colOff>
      <xdr:row>102</xdr:row>
      <xdr:rowOff>190500</xdr:rowOff>
    </xdr:to>
    <xdr:sp macro="" textlink="">
      <xdr:nvSpPr>
        <xdr:cNvPr id="158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102</xdr:row>
      <xdr:rowOff>19050</xdr:rowOff>
    </xdr:from>
    <xdr:to>
      <xdr:col>11</xdr:col>
      <xdr:colOff>533400</xdr:colOff>
      <xdr:row>102</xdr:row>
      <xdr:rowOff>190500</xdr:rowOff>
    </xdr:to>
    <xdr:sp macro="" textlink="">
      <xdr:nvSpPr>
        <xdr:cNvPr id="159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102</xdr:row>
      <xdr:rowOff>19050</xdr:rowOff>
    </xdr:from>
    <xdr:to>
      <xdr:col>11</xdr:col>
      <xdr:colOff>533400</xdr:colOff>
      <xdr:row>102</xdr:row>
      <xdr:rowOff>190500</xdr:rowOff>
    </xdr:to>
    <xdr:sp macro="" textlink="">
      <xdr:nvSpPr>
        <xdr:cNvPr id="160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61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63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64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102</xdr:row>
      <xdr:rowOff>28575</xdr:rowOff>
    </xdr:from>
    <xdr:to>
      <xdr:col>12</xdr:col>
      <xdr:colOff>0</xdr:colOff>
      <xdr:row>103</xdr:row>
      <xdr:rowOff>57150</xdr:rowOff>
    </xdr:to>
    <xdr:sp macro="" textlink="">
      <xdr:nvSpPr>
        <xdr:cNvPr id="165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102</xdr:row>
      <xdr:rowOff>28575</xdr:rowOff>
    </xdr:from>
    <xdr:to>
      <xdr:col>12</xdr:col>
      <xdr:colOff>0</xdr:colOff>
      <xdr:row>103</xdr:row>
      <xdr:rowOff>57150</xdr:rowOff>
    </xdr:to>
    <xdr:sp macro="" textlink="">
      <xdr:nvSpPr>
        <xdr:cNvPr id="166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102</xdr:row>
      <xdr:rowOff>19050</xdr:rowOff>
    </xdr:from>
    <xdr:to>
      <xdr:col>11</xdr:col>
      <xdr:colOff>533400</xdr:colOff>
      <xdr:row>102</xdr:row>
      <xdr:rowOff>190500</xdr:rowOff>
    </xdr:to>
    <xdr:sp macro="" textlink="">
      <xdr:nvSpPr>
        <xdr:cNvPr id="167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102</xdr:row>
      <xdr:rowOff>19050</xdr:rowOff>
    </xdr:from>
    <xdr:to>
      <xdr:col>11</xdr:col>
      <xdr:colOff>533400</xdr:colOff>
      <xdr:row>102</xdr:row>
      <xdr:rowOff>190500</xdr:rowOff>
    </xdr:to>
    <xdr:sp macro="" textlink="">
      <xdr:nvSpPr>
        <xdr:cNvPr id="168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102</xdr:row>
      <xdr:rowOff>19050</xdr:rowOff>
    </xdr:from>
    <xdr:to>
      <xdr:col>11</xdr:col>
      <xdr:colOff>533400</xdr:colOff>
      <xdr:row>102</xdr:row>
      <xdr:rowOff>190500</xdr:rowOff>
    </xdr:to>
    <xdr:sp macro="" textlink="">
      <xdr:nvSpPr>
        <xdr:cNvPr id="169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70" name="AutoShape 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0</xdr:col>
      <xdr:colOff>219075</xdr:colOff>
      <xdr:row>156</xdr:row>
      <xdr:rowOff>0</xdr:rowOff>
    </xdr:to>
    <xdr:sp macro="" textlink="">
      <xdr:nvSpPr>
        <xdr:cNvPr id="171" name="AutoShape 2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0</xdr:col>
      <xdr:colOff>219075</xdr:colOff>
      <xdr:row>156</xdr:row>
      <xdr:rowOff>0</xdr:rowOff>
    </xdr:to>
    <xdr:sp macro="" textlink="">
      <xdr:nvSpPr>
        <xdr:cNvPr id="173" name="AutoShape 4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156</xdr:row>
      <xdr:rowOff>28575</xdr:rowOff>
    </xdr:from>
    <xdr:to>
      <xdr:col>0</xdr:col>
      <xdr:colOff>247650</xdr:colOff>
      <xdr:row>156</xdr:row>
      <xdr:rowOff>190500</xdr:rowOff>
    </xdr:to>
    <xdr:sp macro="" textlink="">
      <xdr:nvSpPr>
        <xdr:cNvPr id="174" name="AutoShape 5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75" name="AutoShape 6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0</xdr:col>
      <xdr:colOff>219075</xdr:colOff>
      <xdr:row>156</xdr:row>
      <xdr:rowOff>0</xdr:rowOff>
    </xdr:to>
    <xdr:sp macro="" textlink="">
      <xdr:nvSpPr>
        <xdr:cNvPr id="176" name="AutoShape 7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0</xdr:col>
      <xdr:colOff>219075</xdr:colOff>
      <xdr:row>156</xdr:row>
      <xdr:rowOff>0</xdr:rowOff>
    </xdr:to>
    <xdr:sp macro="" textlink="">
      <xdr:nvSpPr>
        <xdr:cNvPr id="178" name="AutoShape 9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79" name="AutoShape 1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80" name="AutoShape 1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81" name="AutoShape 15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0</xdr:col>
      <xdr:colOff>219075</xdr:colOff>
      <xdr:row>156</xdr:row>
      <xdr:rowOff>0</xdr:rowOff>
    </xdr:to>
    <xdr:sp macro="" textlink="">
      <xdr:nvSpPr>
        <xdr:cNvPr id="182" name="AutoShape 16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141</xdr:row>
      <xdr:rowOff>0</xdr:rowOff>
    </xdr:from>
    <xdr:to>
      <xdr:col>0</xdr:col>
      <xdr:colOff>1047750</xdr:colOff>
      <xdr:row>141</xdr:row>
      <xdr:rowOff>0</xdr:rowOff>
    </xdr:to>
    <xdr:sp macro="" textlink="">
      <xdr:nvSpPr>
        <xdr:cNvPr id="183" name="AutoShape 17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156</xdr:row>
      <xdr:rowOff>0</xdr:rowOff>
    </xdr:from>
    <xdr:to>
      <xdr:col>0</xdr:col>
      <xdr:colOff>219075</xdr:colOff>
      <xdr:row>156</xdr:row>
      <xdr:rowOff>0</xdr:rowOff>
    </xdr:to>
    <xdr:sp macro="" textlink="">
      <xdr:nvSpPr>
        <xdr:cNvPr id="184" name="AutoShape 18"/>
        <xdr:cNvSpPr>
          <a:spLocks noChangeArrowheads="1"/>
        </xdr:cNvSpPr>
      </xdr:nvSpPr>
      <xdr:spPr bwMode="auto">
        <a:xfrm>
          <a:off x="38100" y="52482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85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87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88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89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90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191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156</xdr:row>
      <xdr:rowOff>28575</xdr:rowOff>
    </xdr:from>
    <xdr:to>
      <xdr:col>0</xdr:col>
      <xdr:colOff>247650</xdr:colOff>
      <xdr:row>156</xdr:row>
      <xdr:rowOff>190500</xdr:rowOff>
    </xdr:to>
    <xdr:sp macro="" textlink="">
      <xdr:nvSpPr>
        <xdr:cNvPr id="192" name="AutoShape 6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156</xdr:row>
      <xdr:rowOff>28575</xdr:rowOff>
    </xdr:from>
    <xdr:to>
      <xdr:col>0</xdr:col>
      <xdr:colOff>247650</xdr:colOff>
      <xdr:row>156</xdr:row>
      <xdr:rowOff>190500</xdr:rowOff>
    </xdr:to>
    <xdr:sp macro="" textlink="">
      <xdr:nvSpPr>
        <xdr:cNvPr id="193" name="AutoShape 6"/>
        <xdr:cNvSpPr>
          <a:spLocks noChangeArrowheads="1"/>
        </xdr:cNvSpPr>
      </xdr:nvSpPr>
      <xdr:spPr bwMode="auto">
        <a:xfrm>
          <a:off x="76200" y="527685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94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96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197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98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199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200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201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202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203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205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140</xdr:row>
      <xdr:rowOff>0</xdr:rowOff>
    </xdr:from>
    <xdr:to>
      <xdr:col>0</xdr:col>
      <xdr:colOff>1047750</xdr:colOff>
      <xdr:row>140</xdr:row>
      <xdr:rowOff>0</xdr:rowOff>
    </xdr:to>
    <xdr:sp macro="" textlink="">
      <xdr:nvSpPr>
        <xdr:cNvPr id="206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207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135</xdr:row>
      <xdr:rowOff>28575</xdr:rowOff>
    </xdr:from>
    <xdr:to>
      <xdr:col>12</xdr:col>
      <xdr:colOff>0</xdr:colOff>
      <xdr:row>136</xdr:row>
      <xdr:rowOff>57150</xdr:rowOff>
    </xdr:to>
    <xdr:sp macro="" textlink="">
      <xdr:nvSpPr>
        <xdr:cNvPr id="208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209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210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135</xdr:row>
      <xdr:rowOff>19050</xdr:rowOff>
    </xdr:from>
    <xdr:to>
      <xdr:col>11</xdr:col>
      <xdr:colOff>533400</xdr:colOff>
      <xdr:row>135</xdr:row>
      <xdr:rowOff>190500</xdr:rowOff>
    </xdr:to>
    <xdr:sp macro="" textlink="">
      <xdr:nvSpPr>
        <xdr:cNvPr id="211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22</xdr:row>
      <xdr:rowOff>28575</xdr:rowOff>
    </xdr:from>
    <xdr:to>
      <xdr:col>0</xdr:col>
      <xdr:colOff>247650</xdr:colOff>
      <xdr:row>22</xdr:row>
      <xdr:rowOff>190500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4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2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</xdr:row>
      <xdr:rowOff>28575</xdr:rowOff>
    </xdr:from>
    <xdr:to>
      <xdr:col>0</xdr:col>
      <xdr:colOff>247650</xdr:colOff>
      <xdr:row>22</xdr:row>
      <xdr:rowOff>190500</xdr:rowOff>
    </xdr:to>
    <xdr:sp macro="" textlink="">
      <xdr:nvSpPr>
        <xdr:cNvPr id="2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</xdr:row>
      <xdr:rowOff>28575</xdr:rowOff>
    </xdr:from>
    <xdr:to>
      <xdr:col>0</xdr:col>
      <xdr:colOff>247650</xdr:colOff>
      <xdr:row>22</xdr:row>
      <xdr:rowOff>190500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1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5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9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40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1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4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7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6" name="AutoShape 18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7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2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23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4" name="AutoShape 6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5" name="AutoShape 6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8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0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2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3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5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7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9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0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1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2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0</xdr:col>
      <xdr:colOff>219075</xdr:colOff>
      <xdr:row>19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0</xdr:col>
      <xdr:colOff>219075</xdr:colOff>
      <xdr:row>19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19</xdr:row>
      <xdr:rowOff>28575</xdr:rowOff>
    </xdr:from>
    <xdr:to>
      <xdr:col>0</xdr:col>
      <xdr:colOff>247650</xdr:colOff>
      <xdr:row>19</xdr:row>
      <xdr:rowOff>190500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0</xdr:col>
      <xdr:colOff>219075</xdr:colOff>
      <xdr:row>19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0</xdr:col>
      <xdr:colOff>219075</xdr:colOff>
      <xdr:row>19</xdr:row>
      <xdr:rowOff>0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0</xdr:col>
      <xdr:colOff>219075</xdr:colOff>
      <xdr:row>19</xdr:row>
      <xdr:rowOff>0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0</xdr:col>
      <xdr:colOff>219075</xdr:colOff>
      <xdr:row>19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0</xdr:col>
      <xdr:colOff>219075</xdr:colOff>
      <xdr:row>19</xdr:row>
      <xdr:rowOff>0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0</xdr:col>
      <xdr:colOff>219075</xdr:colOff>
      <xdr:row>19</xdr:row>
      <xdr:rowOff>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4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2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19</xdr:row>
      <xdr:rowOff>28575</xdr:rowOff>
    </xdr:from>
    <xdr:to>
      <xdr:col>0</xdr:col>
      <xdr:colOff>247650</xdr:colOff>
      <xdr:row>19</xdr:row>
      <xdr:rowOff>190500</xdr:rowOff>
    </xdr:to>
    <xdr:sp macro="" textlink="">
      <xdr:nvSpPr>
        <xdr:cNvPr id="2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19</xdr:row>
      <xdr:rowOff>28575</xdr:rowOff>
    </xdr:from>
    <xdr:to>
      <xdr:col>0</xdr:col>
      <xdr:colOff>247650</xdr:colOff>
      <xdr:row>19</xdr:row>
      <xdr:rowOff>190500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1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5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9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40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1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4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7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6" name="AutoShape 18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7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2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23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4" name="AutoShape 6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5" name="AutoShape 6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8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0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2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3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5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7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9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0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1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2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4" name="AutoShape 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45" name="AutoShape 2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47" name="AutoShape 4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48" name="AutoShape 5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49" name="AutoShape 6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50" name="AutoShape 7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52" name="AutoShape 9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3" name="AutoShape 1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4" name="AutoShape 1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5" name="AutoShape 15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56" name="AutoShape 16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57" name="AutoShape 17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58" name="AutoShape 18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59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1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2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63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64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65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66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67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8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0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1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72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73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74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75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76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7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79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80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81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82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83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84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85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86" name="AutoShape 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0</xdr:col>
      <xdr:colOff>219075</xdr:colOff>
      <xdr:row>90</xdr:row>
      <xdr:rowOff>0</xdr:rowOff>
    </xdr:to>
    <xdr:sp macro="" textlink="">
      <xdr:nvSpPr>
        <xdr:cNvPr id="87" name="AutoShape 2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0</xdr:col>
      <xdr:colOff>219075</xdr:colOff>
      <xdr:row>90</xdr:row>
      <xdr:rowOff>0</xdr:rowOff>
    </xdr:to>
    <xdr:sp macro="" textlink="">
      <xdr:nvSpPr>
        <xdr:cNvPr id="89" name="AutoShape 4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247650</xdr:colOff>
      <xdr:row>90</xdr:row>
      <xdr:rowOff>190500</xdr:rowOff>
    </xdr:to>
    <xdr:sp macro="" textlink="">
      <xdr:nvSpPr>
        <xdr:cNvPr id="90" name="AutoShape 5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91" name="AutoShape 6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0</xdr:col>
      <xdr:colOff>219075</xdr:colOff>
      <xdr:row>90</xdr:row>
      <xdr:rowOff>0</xdr:rowOff>
    </xdr:to>
    <xdr:sp macro="" textlink="">
      <xdr:nvSpPr>
        <xdr:cNvPr id="92" name="AutoShape 7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0</xdr:col>
      <xdr:colOff>219075</xdr:colOff>
      <xdr:row>90</xdr:row>
      <xdr:rowOff>0</xdr:rowOff>
    </xdr:to>
    <xdr:sp macro="" textlink="">
      <xdr:nvSpPr>
        <xdr:cNvPr id="94" name="AutoShape 9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95" name="AutoShape 1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96" name="AutoShape 1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97" name="AutoShape 15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0</xdr:col>
      <xdr:colOff>219075</xdr:colOff>
      <xdr:row>90</xdr:row>
      <xdr:rowOff>0</xdr:rowOff>
    </xdr:to>
    <xdr:sp macro="" textlink="">
      <xdr:nvSpPr>
        <xdr:cNvPr id="98" name="AutoShape 16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75</xdr:row>
      <xdr:rowOff>0</xdr:rowOff>
    </xdr:from>
    <xdr:to>
      <xdr:col>0</xdr:col>
      <xdr:colOff>1047750</xdr:colOff>
      <xdr:row>75</xdr:row>
      <xdr:rowOff>0</xdr:rowOff>
    </xdr:to>
    <xdr:sp macro="" textlink="">
      <xdr:nvSpPr>
        <xdr:cNvPr id="99" name="AutoShape 17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90</xdr:row>
      <xdr:rowOff>0</xdr:rowOff>
    </xdr:from>
    <xdr:to>
      <xdr:col>0</xdr:col>
      <xdr:colOff>219075</xdr:colOff>
      <xdr:row>90</xdr:row>
      <xdr:rowOff>0</xdr:rowOff>
    </xdr:to>
    <xdr:sp macro="" textlink="">
      <xdr:nvSpPr>
        <xdr:cNvPr id="100" name="AutoShape 18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01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03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04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105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106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07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247650</xdr:colOff>
      <xdr:row>90</xdr:row>
      <xdr:rowOff>190500</xdr:rowOff>
    </xdr:to>
    <xdr:sp macro="" textlink="">
      <xdr:nvSpPr>
        <xdr:cNvPr id="108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247650</xdr:colOff>
      <xdr:row>90</xdr:row>
      <xdr:rowOff>190500</xdr:rowOff>
    </xdr:to>
    <xdr:sp macro="" textlink="">
      <xdr:nvSpPr>
        <xdr:cNvPr id="109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10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12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13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114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115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16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17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18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19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21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74</xdr:row>
      <xdr:rowOff>0</xdr:rowOff>
    </xdr:from>
    <xdr:to>
      <xdr:col>0</xdr:col>
      <xdr:colOff>1047750</xdr:colOff>
      <xdr:row>74</xdr:row>
      <xdr:rowOff>0</xdr:rowOff>
    </xdr:to>
    <xdr:sp macro="" textlink="">
      <xdr:nvSpPr>
        <xdr:cNvPr id="122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123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28575</xdr:rowOff>
    </xdr:from>
    <xdr:to>
      <xdr:col>12</xdr:col>
      <xdr:colOff>0</xdr:colOff>
      <xdr:row>70</xdr:row>
      <xdr:rowOff>57150</xdr:rowOff>
    </xdr:to>
    <xdr:sp macro="" textlink="">
      <xdr:nvSpPr>
        <xdr:cNvPr id="124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25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26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19050</xdr:rowOff>
    </xdr:from>
    <xdr:to>
      <xdr:col>11</xdr:col>
      <xdr:colOff>533400</xdr:colOff>
      <xdr:row>69</xdr:row>
      <xdr:rowOff>190500</xdr:rowOff>
    </xdr:to>
    <xdr:sp macro="" textlink="">
      <xdr:nvSpPr>
        <xdr:cNvPr id="127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28" name="AutoShape 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122</xdr:row>
      <xdr:rowOff>0</xdr:rowOff>
    </xdr:from>
    <xdr:to>
      <xdr:col>0</xdr:col>
      <xdr:colOff>219075</xdr:colOff>
      <xdr:row>122</xdr:row>
      <xdr:rowOff>0</xdr:rowOff>
    </xdr:to>
    <xdr:sp macro="" textlink="">
      <xdr:nvSpPr>
        <xdr:cNvPr id="129" name="AutoShape 2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122</xdr:row>
      <xdr:rowOff>0</xdr:rowOff>
    </xdr:from>
    <xdr:to>
      <xdr:col>0</xdr:col>
      <xdr:colOff>219075</xdr:colOff>
      <xdr:row>122</xdr:row>
      <xdr:rowOff>0</xdr:rowOff>
    </xdr:to>
    <xdr:sp macro="" textlink="">
      <xdr:nvSpPr>
        <xdr:cNvPr id="131" name="AutoShape 4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122</xdr:row>
      <xdr:rowOff>28575</xdr:rowOff>
    </xdr:from>
    <xdr:to>
      <xdr:col>0</xdr:col>
      <xdr:colOff>247650</xdr:colOff>
      <xdr:row>122</xdr:row>
      <xdr:rowOff>190500</xdr:rowOff>
    </xdr:to>
    <xdr:sp macro="" textlink="">
      <xdr:nvSpPr>
        <xdr:cNvPr id="132" name="AutoShape 5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33" name="AutoShape 6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122</xdr:row>
      <xdr:rowOff>0</xdr:rowOff>
    </xdr:from>
    <xdr:to>
      <xdr:col>0</xdr:col>
      <xdr:colOff>219075</xdr:colOff>
      <xdr:row>122</xdr:row>
      <xdr:rowOff>0</xdr:rowOff>
    </xdr:to>
    <xdr:sp macro="" textlink="">
      <xdr:nvSpPr>
        <xdr:cNvPr id="134" name="AutoShape 7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122</xdr:row>
      <xdr:rowOff>0</xdr:rowOff>
    </xdr:from>
    <xdr:to>
      <xdr:col>0</xdr:col>
      <xdr:colOff>219075</xdr:colOff>
      <xdr:row>122</xdr:row>
      <xdr:rowOff>0</xdr:rowOff>
    </xdr:to>
    <xdr:sp macro="" textlink="">
      <xdr:nvSpPr>
        <xdr:cNvPr id="136" name="AutoShape 9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37" name="AutoShape 1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38" name="AutoShape 1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39" name="AutoShape 15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122</xdr:row>
      <xdr:rowOff>0</xdr:rowOff>
    </xdr:from>
    <xdr:to>
      <xdr:col>0</xdr:col>
      <xdr:colOff>219075</xdr:colOff>
      <xdr:row>122</xdr:row>
      <xdr:rowOff>0</xdr:rowOff>
    </xdr:to>
    <xdr:sp macro="" textlink="">
      <xdr:nvSpPr>
        <xdr:cNvPr id="140" name="AutoShape 16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107</xdr:row>
      <xdr:rowOff>0</xdr:rowOff>
    </xdr:from>
    <xdr:to>
      <xdr:col>0</xdr:col>
      <xdr:colOff>1047750</xdr:colOff>
      <xdr:row>107</xdr:row>
      <xdr:rowOff>0</xdr:rowOff>
    </xdr:to>
    <xdr:sp macro="" textlink="">
      <xdr:nvSpPr>
        <xdr:cNvPr id="141" name="AutoShape 17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122</xdr:row>
      <xdr:rowOff>0</xdr:rowOff>
    </xdr:from>
    <xdr:to>
      <xdr:col>0</xdr:col>
      <xdr:colOff>219075</xdr:colOff>
      <xdr:row>122</xdr:row>
      <xdr:rowOff>0</xdr:rowOff>
    </xdr:to>
    <xdr:sp macro="" textlink="">
      <xdr:nvSpPr>
        <xdr:cNvPr id="142" name="AutoShape 18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43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45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46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101</xdr:row>
      <xdr:rowOff>28575</xdr:rowOff>
    </xdr:from>
    <xdr:to>
      <xdr:col>12</xdr:col>
      <xdr:colOff>0</xdr:colOff>
      <xdr:row>102</xdr:row>
      <xdr:rowOff>57150</xdr:rowOff>
    </xdr:to>
    <xdr:sp macro="" textlink="">
      <xdr:nvSpPr>
        <xdr:cNvPr id="147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101</xdr:row>
      <xdr:rowOff>28575</xdr:rowOff>
    </xdr:from>
    <xdr:to>
      <xdr:col>12</xdr:col>
      <xdr:colOff>0</xdr:colOff>
      <xdr:row>102</xdr:row>
      <xdr:rowOff>57150</xdr:rowOff>
    </xdr:to>
    <xdr:sp macro="" textlink="">
      <xdr:nvSpPr>
        <xdr:cNvPr id="148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101</xdr:row>
      <xdr:rowOff>19050</xdr:rowOff>
    </xdr:from>
    <xdr:to>
      <xdr:col>11</xdr:col>
      <xdr:colOff>533400</xdr:colOff>
      <xdr:row>101</xdr:row>
      <xdr:rowOff>190500</xdr:rowOff>
    </xdr:to>
    <xdr:sp macro="" textlink="">
      <xdr:nvSpPr>
        <xdr:cNvPr id="149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122</xdr:row>
      <xdr:rowOff>28575</xdr:rowOff>
    </xdr:from>
    <xdr:to>
      <xdr:col>0</xdr:col>
      <xdr:colOff>247650</xdr:colOff>
      <xdr:row>122</xdr:row>
      <xdr:rowOff>190500</xdr:rowOff>
    </xdr:to>
    <xdr:sp macro="" textlink="">
      <xdr:nvSpPr>
        <xdr:cNvPr id="150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122</xdr:row>
      <xdr:rowOff>28575</xdr:rowOff>
    </xdr:from>
    <xdr:to>
      <xdr:col>0</xdr:col>
      <xdr:colOff>247650</xdr:colOff>
      <xdr:row>122</xdr:row>
      <xdr:rowOff>190500</xdr:rowOff>
    </xdr:to>
    <xdr:sp macro="" textlink="">
      <xdr:nvSpPr>
        <xdr:cNvPr id="151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52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54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55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101</xdr:row>
      <xdr:rowOff>28575</xdr:rowOff>
    </xdr:from>
    <xdr:to>
      <xdr:col>12</xdr:col>
      <xdr:colOff>0</xdr:colOff>
      <xdr:row>102</xdr:row>
      <xdr:rowOff>57150</xdr:rowOff>
    </xdr:to>
    <xdr:sp macro="" textlink="">
      <xdr:nvSpPr>
        <xdr:cNvPr id="156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101</xdr:row>
      <xdr:rowOff>28575</xdr:rowOff>
    </xdr:from>
    <xdr:to>
      <xdr:col>12</xdr:col>
      <xdr:colOff>0</xdr:colOff>
      <xdr:row>102</xdr:row>
      <xdr:rowOff>57150</xdr:rowOff>
    </xdr:to>
    <xdr:sp macro="" textlink="">
      <xdr:nvSpPr>
        <xdr:cNvPr id="157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101</xdr:row>
      <xdr:rowOff>19050</xdr:rowOff>
    </xdr:from>
    <xdr:to>
      <xdr:col>11</xdr:col>
      <xdr:colOff>533400</xdr:colOff>
      <xdr:row>101</xdr:row>
      <xdr:rowOff>190500</xdr:rowOff>
    </xdr:to>
    <xdr:sp macro="" textlink="">
      <xdr:nvSpPr>
        <xdr:cNvPr id="158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101</xdr:row>
      <xdr:rowOff>19050</xdr:rowOff>
    </xdr:from>
    <xdr:to>
      <xdr:col>11</xdr:col>
      <xdr:colOff>533400</xdr:colOff>
      <xdr:row>101</xdr:row>
      <xdr:rowOff>190500</xdr:rowOff>
    </xdr:to>
    <xdr:sp macro="" textlink="">
      <xdr:nvSpPr>
        <xdr:cNvPr id="159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101</xdr:row>
      <xdr:rowOff>19050</xdr:rowOff>
    </xdr:from>
    <xdr:to>
      <xdr:col>11</xdr:col>
      <xdr:colOff>533400</xdr:colOff>
      <xdr:row>101</xdr:row>
      <xdr:rowOff>190500</xdr:rowOff>
    </xdr:to>
    <xdr:sp macro="" textlink="">
      <xdr:nvSpPr>
        <xdr:cNvPr id="160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61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63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106</xdr:row>
      <xdr:rowOff>0</xdr:rowOff>
    </xdr:from>
    <xdr:to>
      <xdr:col>0</xdr:col>
      <xdr:colOff>1047750</xdr:colOff>
      <xdr:row>106</xdr:row>
      <xdr:rowOff>0</xdr:rowOff>
    </xdr:to>
    <xdr:sp macro="" textlink="">
      <xdr:nvSpPr>
        <xdr:cNvPr id="164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101</xdr:row>
      <xdr:rowOff>28575</xdr:rowOff>
    </xdr:from>
    <xdr:to>
      <xdr:col>12</xdr:col>
      <xdr:colOff>0</xdr:colOff>
      <xdr:row>102</xdr:row>
      <xdr:rowOff>57150</xdr:rowOff>
    </xdr:to>
    <xdr:sp macro="" textlink="">
      <xdr:nvSpPr>
        <xdr:cNvPr id="165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101</xdr:row>
      <xdr:rowOff>28575</xdr:rowOff>
    </xdr:from>
    <xdr:to>
      <xdr:col>12</xdr:col>
      <xdr:colOff>0</xdr:colOff>
      <xdr:row>102</xdr:row>
      <xdr:rowOff>57150</xdr:rowOff>
    </xdr:to>
    <xdr:sp macro="" textlink="">
      <xdr:nvSpPr>
        <xdr:cNvPr id="166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101</xdr:row>
      <xdr:rowOff>19050</xdr:rowOff>
    </xdr:from>
    <xdr:to>
      <xdr:col>11</xdr:col>
      <xdr:colOff>533400</xdr:colOff>
      <xdr:row>101</xdr:row>
      <xdr:rowOff>190500</xdr:rowOff>
    </xdr:to>
    <xdr:sp macro="" textlink="">
      <xdr:nvSpPr>
        <xdr:cNvPr id="167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101</xdr:row>
      <xdr:rowOff>19050</xdr:rowOff>
    </xdr:from>
    <xdr:to>
      <xdr:col>11</xdr:col>
      <xdr:colOff>533400</xdr:colOff>
      <xdr:row>101</xdr:row>
      <xdr:rowOff>190500</xdr:rowOff>
    </xdr:to>
    <xdr:sp macro="" textlink="">
      <xdr:nvSpPr>
        <xdr:cNvPr id="168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101</xdr:row>
      <xdr:rowOff>19050</xdr:rowOff>
    </xdr:from>
    <xdr:to>
      <xdr:col>11</xdr:col>
      <xdr:colOff>533400</xdr:colOff>
      <xdr:row>101</xdr:row>
      <xdr:rowOff>190500</xdr:rowOff>
    </xdr:to>
    <xdr:sp macro="" textlink="">
      <xdr:nvSpPr>
        <xdr:cNvPr id="169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139</xdr:row>
      <xdr:rowOff>0</xdr:rowOff>
    </xdr:from>
    <xdr:to>
      <xdr:col>0</xdr:col>
      <xdr:colOff>1047750</xdr:colOff>
      <xdr:row>139</xdr:row>
      <xdr:rowOff>0</xdr:rowOff>
    </xdr:to>
    <xdr:sp macro="" textlink="">
      <xdr:nvSpPr>
        <xdr:cNvPr id="170" name="AutoShape 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154</xdr:row>
      <xdr:rowOff>0</xdr:rowOff>
    </xdr:from>
    <xdr:to>
      <xdr:col>0</xdr:col>
      <xdr:colOff>219075</xdr:colOff>
      <xdr:row>154</xdr:row>
      <xdr:rowOff>0</xdr:rowOff>
    </xdr:to>
    <xdr:sp macro="" textlink="">
      <xdr:nvSpPr>
        <xdr:cNvPr id="171" name="AutoShape 2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139</xdr:row>
      <xdr:rowOff>0</xdr:rowOff>
    </xdr:from>
    <xdr:to>
      <xdr:col>0</xdr:col>
      <xdr:colOff>1047750</xdr:colOff>
      <xdr:row>139</xdr:row>
      <xdr:rowOff>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154</xdr:row>
      <xdr:rowOff>0</xdr:rowOff>
    </xdr:from>
    <xdr:to>
      <xdr:col>0</xdr:col>
      <xdr:colOff>219075</xdr:colOff>
      <xdr:row>154</xdr:row>
      <xdr:rowOff>0</xdr:rowOff>
    </xdr:to>
    <xdr:sp macro="" textlink="">
      <xdr:nvSpPr>
        <xdr:cNvPr id="173" name="AutoShape 4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154</xdr:row>
      <xdr:rowOff>28575</xdr:rowOff>
    </xdr:from>
    <xdr:to>
      <xdr:col>0</xdr:col>
      <xdr:colOff>247650</xdr:colOff>
      <xdr:row>154</xdr:row>
      <xdr:rowOff>190500</xdr:rowOff>
    </xdr:to>
    <xdr:sp macro="" textlink="">
      <xdr:nvSpPr>
        <xdr:cNvPr id="174" name="AutoShape 5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139</xdr:row>
      <xdr:rowOff>0</xdr:rowOff>
    </xdr:from>
    <xdr:to>
      <xdr:col>0</xdr:col>
      <xdr:colOff>1047750</xdr:colOff>
      <xdr:row>139</xdr:row>
      <xdr:rowOff>0</xdr:rowOff>
    </xdr:to>
    <xdr:sp macro="" textlink="">
      <xdr:nvSpPr>
        <xdr:cNvPr id="175" name="AutoShape 6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154</xdr:row>
      <xdr:rowOff>0</xdr:rowOff>
    </xdr:from>
    <xdr:to>
      <xdr:col>0</xdr:col>
      <xdr:colOff>219075</xdr:colOff>
      <xdr:row>154</xdr:row>
      <xdr:rowOff>0</xdr:rowOff>
    </xdr:to>
    <xdr:sp macro="" textlink="">
      <xdr:nvSpPr>
        <xdr:cNvPr id="176" name="AutoShape 7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139</xdr:row>
      <xdr:rowOff>0</xdr:rowOff>
    </xdr:from>
    <xdr:to>
      <xdr:col>0</xdr:col>
      <xdr:colOff>1047750</xdr:colOff>
      <xdr:row>139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154</xdr:row>
      <xdr:rowOff>0</xdr:rowOff>
    </xdr:from>
    <xdr:to>
      <xdr:col>0</xdr:col>
      <xdr:colOff>219075</xdr:colOff>
      <xdr:row>154</xdr:row>
      <xdr:rowOff>0</xdr:rowOff>
    </xdr:to>
    <xdr:sp macro="" textlink="">
      <xdr:nvSpPr>
        <xdr:cNvPr id="178" name="AutoShape 9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139</xdr:row>
      <xdr:rowOff>0</xdr:rowOff>
    </xdr:from>
    <xdr:to>
      <xdr:col>0</xdr:col>
      <xdr:colOff>1047750</xdr:colOff>
      <xdr:row>139</xdr:row>
      <xdr:rowOff>0</xdr:rowOff>
    </xdr:to>
    <xdr:sp macro="" textlink="">
      <xdr:nvSpPr>
        <xdr:cNvPr id="179" name="AutoShape 1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139</xdr:row>
      <xdr:rowOff>0</xdr:rowOff>
    </xdr:from>
    <xdr:to>
      <xdr:col>0</xdr:col>
      <xdr:colOff>1047750</xdr:colOff>
      <xdr:row>139</xdr:row>
      <xdr:rowOff>0</xdr:rowOff>
    </xdr:to>
    <xdr:sp macro="" textlink="">
      <xdr:nvSpPr>
        <xdr:cNvPr id="180" name="AutoShape 1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139</xdr:row>
      <xdr:rowOff>0</xdr:rowOff>
    </xdr:from>
    <xdr:to>
      <xdr:col>0</xdr:col>
      <xdr:colOff>1047750</xdr:colOff>
      <xdr:row>139</xdr:row>
      <xdr:rowOff>0</xdr:rowOff>
    </xdr:to>
    <xdr:sp macro="" textlink="">
      <xdr:nvSpPr>
        <xdr:cNvPr id="181" name="AutoShape 15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154</xdr:row>
      <xdr:rowOff>0</xdr:rowOff>
    </xdr:from>
    <xdr:to>
      <xdr:col>0</xdr:col>
      <xdr:colOff>219075</xdr:colOff>
      <xdr:row>154</xdr:row>
      <xdr:rowOff>0</xdr:rowOff>
    </xdr:to>
    <xdr:sp macro="" textlink="">
      <xdr:nvSpPr>
        <xdr:cNvPr id="182" name="AutoShape 16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139</xdr:row>
      <xdr:rowOff>0</xdr:rowOff>
    </xdr:from>
    <xdr:to>
      <xdr:col>0</xdr:col>
      <xdr:colOff>1047750</xdr:colOff>
      <xdr:row>139</xdr:row>
      <xdr:rowOff>0</xdr:rowOff>
    </xdr:to>
    <xdr:sp macro="" textlink="">
      <xdr:nvSpPr>
        <xdr:cNvPr id="183" name="AutoShape 17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154</xdr:row>
      <xdr:rowOff>0</xdr:rowOff>
    </xdr:from>
    <xdr:to>
      <xdr:col>0</xdr:col>
      <xdr:colOff>219075</xdr:colOff>
      <xdr:row>154</xdr:row>
      <xdr:rowOff>0</xdr:rowOff>
    </xdr:to>
    <xdr:sp macro="" textlink="">
      <xdr:nvSpPr>
        <xdr:cNvPr id="184" name="AutoShape 18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185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187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188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133</xdr:row>
      <xdr:rowOff>28575</xdr:rowOff>
    </xdr:from>
    <xdr:to>
      <xdr:col>12</xdr:col>
      <xdr:colOff>0</xdr:colOff>
      <xdr:row>134</xdr:row>
      <xdr:rowOff>57150</xdr:rowOff>
    </xdr:to>
    <xdr:sp macro="" textlink="">
      <xdr:nvSpPr>
        <xdr:cNvPr id="189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133</xdr:row>
      <xdr:rowOff>28575</xdr:rowOff>
    </xdr:from>
    <xdr:to>
      <xdr:col>12</xdr:col>
      <xdr:colOff>0</xdr:colOff>
      <xdr:row>134</xdr:row>
      <xdr:rowOff>57150</xdr:rowOff>
    </xdr:to>
    <xdr:sp macro="" textlink="">
      <xdr:nvSpPr>
        <xdr:cNvPr id="190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133</xdr:row>
      <xdr:rowOff>19050</xdr:rowOff>
    </xdr:from>
    <xdr:to>
      <xdr:col>11</xdr:col>
      <xdr:colOff>533400</xdr:colOff>
      <xdr:row>133</xdr:row>
      <xdr:rowOff>190500</xdr:rowOff>
    </xdr:to>
    <xdr:sp macro="" textlink="">
      <xdr:nvSpPr>
        <xdr:cNvPr id="191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154</xdr:row>
      <xdr:rowOff>28575</xdr:rowOff>
    </xdr:from>
    <xdr:to>
      <xdr:col>0</xdr:col>
      <xdr:colOff>247650</xdr:colOff>
      <xdr:row>154</xdr:row>
      <xdr:rowOff>190500</xdr:rowOff>
    </xdr:to>
    <xdr:sp macro="" textlink="">
      <xdr:nvSpPr>
        <xdr:cNvPr id="192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154</xdr:row>
      <xdr:rowOff>28575</xdr:rowOff>
    </xdr:from>
    <xdr:to>
      <xdr:col>0</xdr:col>
      <xdr:colOff>247650</xdr:colOff>
      <xdr:row>154</xdr:row>
      <xdr:rowOff>190500</xdr:rowOff>
    </xdr:to>
    <xdr:sp macro="" textlink="">
      <xdr:nvSpPr>
        <xdr:cNvPr id="193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194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196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197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133</xdr:row>
      <xdr:rowOff>28575</xdr:rowOff>
    </xdr:from>
    <xdr:to>
      <xdr:col>12</xdr:col>
      <xdr:colOff>0</xdr:colOff>
      <xdr:row>134</xdr:row>
      <xdr:rowOff>57150</xdr:rowOff>
    </xdr:to>
    <xdr:sp macro="" textlink="">
      <xdr:nvSpPr>
        <xdr:cNvPr id="198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133</xdr:row>
      <xdr:rowOff>28575</xdr:rowOff>
    </xdr:from>
    <xdr:to>
      <xdr:col>12</xdr:col>
      <xdr:colOff>0</xdr:colOff>
      <xdr:row>134</xdr:row>
      <xdr:rowOff>57150</xdr:rowOff>
    </xdr:to>
    <xdr:sp macro="" textlink="">
      <xdr:nvSpPr>
        <xdr:cNvPr id="199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133</xdr:row>
      <xdr:rowOff>19050</xdr:rowOff>
    </xdr:from>
    <xdr:to>
      <xdr:col>11</xdr:col>
      <xdr:colOff>533400</xdr:colOff>
      <xdr:row>133</xdr:row>
      <xdr:rowOff>190500</xdr:rowOff>
    </xdr:to>
    <xdr:sp macro="" textlink="">
      <xdr:nvSpPr>
        <xdr:cNvPr id="200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133</xdr:row>
      <xdr:rowOff>19050</xdr:rowOff>
    </xdr:from>
    <xdr:to>
      <xdr:col>11</xdr:col>
      <xdr:colOff>533400</xdr:colOff>
      <xdr:row>133</xdr:row>
      <xdr:rowOff>190500</xdr:rowOff>
    </xdr:to>
    <xdr:sp macro="" textlink="">
      <xdr:nvSpPr>
        <xdr:cNvPr id="201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133</xdr:row>
      <xdr:rowOff>19050</xdr:rowOff>
    </xdr:from>
    <xdr:to>
      <xdr:col>11</xdr:col>
      <xdr:colOff>533400</xdr:colOff>
      <xdr:row>133</xdr:row>
      <xdr:rowOff>190500</xdr:rowOff>
    </xdr:to>
    <xdr:sp macro="" textlink="">
      <xdr:nvSpPr>
        <xdr:cNvPr id="202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203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205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138</xdr:row>
      <xdr:rowOff>0</xdr:rowOff>
    </xdr:from>
    <xdr:to>
      <xdr:col>0</xdr:col>
      <xdr:colOff>1047750</xdr:colOff>
      <xdr:row>138</xdr:row>
      <xdr:rowOff>0</xdr:rowOff>
    </xdr:to>
    <xdr:sp macro="" textlink="">
      <xdr:nvSpPr>
        <xdr:cNvPr id="206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133</xdr:row>
      <xdr:rowOff>28575</xdr:rowOff>
    </xdr:from>
    <xdr:to>
      <xdr:col>12</xdr:col>
      <xdr:colOff>0</xdr:colOff>
      <xdr:row>134</xdr:row>
      <xdr:rowOff>57150</xdr:rowOff>
    </xdr:to>
    <xdr:sp macro="" textlink="">
      <xdr:nvSpPr>
        <xdr:cNvPr id="207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133</xdr:row>
      <xdr:rowOff>28575</xdr:rowOff>
    </xdr:from>
    <xdr:to>
      <xdr:col>12</xdr:col>
      <xdr:colOff>0</xdr:colOff>
      <xdr:row>134</xdr:row>
      <xdr:rowOff>57150</xdr:rowOff>
    </xdr:to>
    <xdr:sp macro="" textlink="">
      <xdr:nvSpPr>
        <xdr:cNvPr id="208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133</xdr:row>
      <xdr:rowOff>19050</xdr:rowOff>
    </xdr:from>
    <xdr:to>
      <xdr:col>11</xdr:col>
      <xdr:colOff>533400</xdr:colOff>
      <xdr:row>133</xdr:row>
      <xdr:rowOff>190500</xdr:rowOff>
    </xdr:to>
    <xdr:sp macro="" textlink="">
      <xdr:nvSpPr>
        <xdr:cNvPr id="209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133</xdr:row>
      <xdr:rowOff>19050</xdr:rowOff>
    </xdr:from>
    <xdr:to>
      <xdr:col>11</xdr:col>
      <xdr:colOff>533400</xdr:colOff>
      <xdr:row>133</xdr:row>
      <xdr:rowOff>190500</xdr:rowOff>
    </xdr:to>
    <xdr:sp macro="" textlink="">
      <xdr:nvSpPr>
        <xdr:cNvPr id="210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133</xdr:row>
      <xdr:rowOff>19050</xdr:rowOff>
    </xdr:from>
    <xdr:to>
      <xdr:col>11</xdr:col>
      <xdr:colOff>533400</xdr:colOff>
      <xdr:row>133</xdr:row>
      <xdr:rowOff>190500</xdr:rowOff>
    </xdr:to>
    <xdr:sp macro="" textlink="">
      <xdr:nvSpPr>
        <xdr:cNvPr id="211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12" name="AutoShape 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187</xdr:row>
      <xdr:rowOff>0</xdr:rowOff>
    </xdr:from>
    <xdr:to>
      <xdr:col>0</xdr:col>
      <xdr:colOff>219075</xdr:colOff>
      <xdr:row>187</xdr:row>
      <xdr:rowOff>0</xdr:rowOff>
    </xdr:to>
    <xdr:sp macro="" textlink="">
      <xdr:nvSpPr>
        <xdr:cNvPr id="213" name="AutoShape 2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187</xdr:row>
      <xdr:rowOff>0</xdr:rowOff>
    </xdr:from>
    <xdr:to>
      <xdr:col>0</xdr:col>
      <xdr:colOff>219075</xdr:colOff>
      <xdr:row>187</xdr:row>
      <xdr:rowOff>0</xdr:rowOff>
    </xdr:to>
    <xdr:sp macro="" textlink="">
      <xdr:nvSpPr>
        <xdr:cNvPr id="215" name="AutoShape 4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187</xdr:row>
      <xdr:rowOff>28575</xdr:rowOff>
    </xdr:from>
    <xdr:to>
      <xdr:col>0</xdr:col>
      <xdr:colOff>247650</xdr:colOff>
      <xdr:row>187</xdr:row>
      <xdr:rowOff>190500</xdr:rowOff>
    </xdr:to>
    <xdr:sp macro="" textlink="">
      <xdr:nvSpPr>
        <xdr:cNvPr id="216" name="AutoShape 5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17" name="AutoShape 6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187</xdr:row>
      <xdr:rowOff>0</xdr:rowOff>
    </xdr:from>
    <xdr:to>
      <xdr:col>0</xdr:col>
      <xdr:colOff>219075</xdr:colOff>
      <xdr:row>187</xdr:row>
      <xdr:rowOff>0</xdr:rowOff>
    </xdr:to>
    <xdr:sp macro="" textlink="">
      <xdr:nvSpPr>
        <xdr:cNvPr id="218" name="AutoShape 7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19" name="AutoShape 8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187</xdr:row>
      <xdr:rowOff>0</xdr:rowOff>
    </xdr:from>
    <xdr:to>
      <xdr:col>0</xdr:col>
      <xdr:colOff>219075</xdr:colOff>
      <xdr:row>187</xdr:row>
      <xdr:rowOff>0</xdr:rowOff>
    </xdr:to>
    <xdr:sp macro="" textlink="">
      <xdr:nvSpPr>
        <xdr:cNvPr id="220" name="AutoShape 9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21" name="AutoShape 1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22" name="AutoShape 1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23" name="AutoShape 15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187</xdr:row>
      <xdr:rowOff>0</xdr:rowOff>
    </xdr:from>
    <xdr:to>
      <xdr:col>0</xdr:col>
      <xdr:colOff>219075</xdr:colOff>
      <xdr:row>187</xdr:row>
      <xdr:rowOff>0</xdr:rowOff>
    </xdr:to>
    <xdr:sp macro="" textlink="">
      <xdr:nvSpPr>
        <xdr:cNvPr id="224" name="AutoShape 16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172</xdr:row>
      <xdr:rowOff>0</xdr:rowOff>
    </xdr:from>
    <xdr:to>
      <xdr:col>0</xdr:col>
      <xdr:colOff>1047750</xdr:colOff>
      <xdr:row>172</xdr:row>
      <xdr:rowOff>0</xdr:rowOff>
    </xdr:to>
    <xdr:sp macro="" textlink="">
      <xdr:nvSpPr>
        <xdr:cNvPr id="225" name="AutoShape 17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187</xdr:row>
      <xdr:rowOff>0</xdr:rowOff>
    </xdr:from>
    <xdr:to>
      <xdr:col>0</xdr:col>
      <xdr:colOff>219075</xdr:colOff>
      <xdr:row>187</xdr:row>
      <xdr:rowOff>0</xdr:rowOff>
    </xdr:to>
    <xdr:sp macro="" textlink="">
      <xdr:nvSpPr>
        <xdr:cNvPr id="226" name="AutoShape 18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27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29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30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166</xdr:row>
      <xdr:rowOff>28575</xdr:rowOff>
    </xdr:from>
    <xdr:to>
      <xdr:col>12</xdr:col>
      <xdr:colOff>0</xdr:colOff>
      <xdr:row>167</xdr:row>
      <xdr:rowOff>57150</xdr:rowOff>
    </xdr:to>
    <xdr:sp macro="" textlink="">
      <xdr:nvSpPr>
        <xdr:cNvPr id="231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166</xdr:row>
      <xdr:rowOff>28575</xdr:rowOff>
    </xdr:from>
    <xdr:to>
      <xdr:col>12</xdr:col>
      <xdr:colOff>0</xdr:colOff>
      <xdr:row>167</xdr:row>
      <xdr:rowOff>57150</xdr:rowOff>
    </xdr:to>
    <xdr:sp macro="" textlink="">
      <xdr:nvSpPr>
        <xdr:cNvPr id="232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166</xdr:row>
      <xdr:rowOff>19050</xdr:rowOff>
    </xdr:from>
    <xdr:to>
      <xdr:col>11</xdr:col>
      <xdr:colOff>533400</xdr:colOff>
      <xdr:row>166</xdr:row>
      <xdr:rowOff>190500</xdr:rowOff>
    </xdr:to>
    <xdr:sp macro="" textlink="">
      <xdr:nvSpPr>
        <xdr:cNvPr id="233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187</xdr:row>
      <xdr:rowOff>28575</xdr:rowOff>
    </xdr:from>
    <xdr:to>
      <xdr:col>0</xdr:col>
      <xdr:colOff>247650</xdr:colOff>
      <xdr:row>187</xdr:row>
      <xdr:rowOff>190500</xdr:rowOff>
    </xdr:to>
    <xdr:sp macro="" textlink="">
      <xdr:nvSpPr>
        <xdr:cNvPr id="234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187</xdr:row>
      <xdr:rowOff>28575</xdr:rowOff>
    </xdr:from>
    <xdr:to>
      <xdr:col>0</xdr:col>
      <xdr:colOff>247650</xdr:colOff>
      <xdr:row>187</xdr:row>
      <xdr:rowOff>190500</xdr:rowOff>
    </xdr:to>
    <xdr:sp macro="" textlink="">
      <xdr:nvSpPr>
        <xdr:cNvPr id="235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36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38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39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166</xdr:row>
      <xdr:rowOff>28575</xdr:rowOff>
    </xdr:from>
    <xdr:to>
      <xdr:col>12</xdr:col>
      <xdr:colOff>0</xdr:colOff>
      <xdr:row>167</xdr:row>
      <xdr:rowOff>57150</xdr:rowOff>
    </xdr:to>
    <xdr:sp macro="" textlink="">
      <xdr:nvSpPr>
        <xdr:cNvPr id="240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166</xdr:row>
      <xdr:rowOff>28575</xdr:rowOff>
    </xdr:from>
    <xdr:to>
      <xdr:col>12</xdr:col>
      <xdr:colOff>0</xdr:colOff>
      <xdr:row>167</xdr:row>
      <xdr:rowOff>57150</xdr:rowOff>
    </xdr:to>
    <xdr:sp macro="" textlink="">
      <xdr:nvSpPr>
        <xdr:cNvPr id="241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166</xdr:row>
      <xdr:rowOff>19050</xdr:rowOff>
    </xdr:from>
    <xdr:to>
      <xdr:col>11</xdr:col>
      <xdr:colOff>533400</xdr:colOff>
      <xdr:row>166</xdr:row>
      <xdr:rowOff>190500</xdr:rowOff>
    </xdr:to>
    <xdr:sp macro="" textlink="">
      <xdr:nvSpPr>
        <xdr:cNvPr id="242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166</xdr:row>
      <xdr:rowOff>19050</xdr:rowOff>
    </xdr:from>
    <xdr:to>
      <xdr:col>11</xdr:col>
      <xdr:colOff>533400</xdr:colOff>
      <xdr:row>166</xdr:row>
      <xdr:rowOff>190500</xdr:rowOff>
    </xdr:to>
    <xdr:sp macro="" textlink="">
      <xdr:nvSpPr>
        <xdr:cNvPr id="243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166</xdr:row>
      <xdr:rowOff>19050</xdr:rowOff>
    </xdr:from>
    <xdr:to>
      <xdr:col>11</xdr:col>
      <xdr:colOff>533400</xdr:colOff>
      <xdr:row>166</xdr:row>
      <xdr:rowOff>190500</xdr:rowOff>
    </xdr:to>
    <xdr:sp macro="" textlink="">
      <xdr:nvSpPr>
        <xdr:cNvPr id="244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45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47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171</xdr:row>
      <xdr:rowOff>0</xdr:rowOff>
    </xdr:from>
    <xdr:to>
      <xdr:col>0</xdr:col>
      <xdr:colOff>1047750</xdr:colOff>
      <xdr:row>171</xdr:row>
      <xdr:rowOff>0</xdr:rowOff>
    </xdr:to>
    <xdr:sp macro="" textlink="">
      <xdr:nvSpPr>
        <xdr:cNvPr id="248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166</xdr:row>
      <xdr:rowOff>28575</xdr:rowOff>
    </xdr:from>
    <xdr:to>
      <xdr:col>12</xdr:col>
      <xdr:colOff>0</xdr:colOff>
      <xdr:row>167</xdr:row>
      <xdr:rowOff>57150</xdr:rowOff>
    </xdr:to>
    <xdr:sp macro="" textlink="">
      <xdr:nvSpPr>
        <xdr:cNvPr id="249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166</xdr:row>
      <xdr:rowOff>28575</xdr:rowOff>
    </xdr:from>
    <xdr:to>
      <xdr:col>12</xdr:col>
      <xdr:colOff>0</xdr:colOff>
      <xdr:row>167</xdr:row>
      <xdr:rowOff>57150</xdr:rowOff>
    </xdr:to>
    <xdr:sp macro="" textlink="">
      <xdr:nvSpPr>
        <xdr:cNvPr id="250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166</xdr:row>
      <xdr:rowOff>19050</xdr:rowOff>
    </xdr:from>
    <xdr:to>
      <xdr:col>11</xdr:col>
      <xdr:colOff>533400</xdr:colOff>
      <xdr:row>166</xdr:row>
      <xdr:rowOff>190500</xdr:rowOff>
    </xdr:to>
    <xdr:sp macro="" textlink="">
      <xdr:nvSpPr>
        <xdr:cNvPr id="251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166</xdr:row>
      <xdr:rowOff>19050</xdr:rowOff>
    </xdr:from>
    <xdr:to>
      <xdr:col>11</xdr:col>
      <xdr:colOff>533400</xdr:colOff>
      <xdr:row>166</xdr:row>
      <xdr:rowOff>190500</xdr:rowOff>
    </xdr:to>
    <xdr:sp macro="" textlink="">
      <xdr:nvSpPr>
        <xdr:cNvPr id="252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166</xdr:row>
      <xdr:rowOff>19050</xdr:rowOff>
    </xdr:from>
    <xdr:to>
      <xdr:col>11</xdr:col>
      <xdr:colOff>533400</xdr:colOff>
      <xdr:row>166</xdr:row>
      <xdr:rowOff>190500</xdr:rowOff>
    </xdr:to>
    <xdr:sp macro="" textlink="">
      <xdr:nvSpPr>
        <xdr:cNvPr id="253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54" name="AutoShape 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220</xdr:row>
      <xdr:rowOff>0</xdr:rowOff>
    </xdr:from>
    <xdr:to>
      <xdr:col>0</xdr:col>
      <xdr:colOff>219075</xdr:colOff>
      <xdr:row>220</xdr:row>
      <xdr:rowOff>0</xdr:rowOff>
    </xdr:to>
    <xdr:sp macro="" textlink="">
      <xdr:nvSpPr>
        <xdr:cNvPr id="255" name="AutoShape 2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220</xdr:row>
      <xdr:rowOff>0</xdr:rowOff>
    </xdr:from>
    <xdr:to>
      <xdr:col>0</xdr:col>
      <xdr:colOff>219075</xdr:colOff>
      <xdr:row>220</xdr:row>
      <xdr:rowOff>0</xdr:rowOff>
    </xdr:to>
    <xdr:sp macro="" textlink="">
      <xdr:nvSpPr>
        <xdr:cNvPr id="257" name="AutoShape 4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220</xdr:row>
      <xdr:rowOff>28575</xdr:rowOff>
    </xdr:from>
    <xdr:to>
      <xdr:col>0</xdr:col>
      <xdr:colOff>247650</xdr:colOff>
      <xdr:row>220</xdr:row>
      <xdr:rowOff>190500</xdr:rowOff>
    </xdr:to>
    <xdr:sp macro="" textlink="">
      <xdr:nvSpPr>
        <xdr:cNvPr id="258" name="AutoShape 5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59" name="AutoShape 6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220</xdr:row>
      <xdr:rowOff>0</xdr:rowOff>
    </xdr:from>
    <xdr:to>
      <xdr:col>0</xdr:col>
      <xdr:colOff>219075</xdr:colOff>
      <xdr:row>220</xdr:row>
      <xdr:rowOff>0</xdr:rowOff>
    </xdr:to>
    <xdr:sp macro="" textlink="">
      <xdr:nvSpPr>
        <xdr:cNvPr id="260" name="AutoShape 7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61" name="AutoShape 8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220</xdr:row>
      <xdr:rowOff>0</xdr:rowOff>
    </xdr:from>
    <xdr:to>
      <xdr:col>0</xdr:col>
      <xdr:colOff>219075</xdr:colOff>
      <xdr:row>220</xdr:row>
      <xdr:rowOff>0</xdr:rowOff>
    </xdr:to>
    <xdr:sp macro="" textlink="">
      <xdr:nvSpPr>
        <xdr:cNvPr id="262" name="AutoShape 9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63" name="AutoShape 11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64" name="AutoShape 13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65" name="AutoShape 15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220</xdr:row>
      <xdr:rowOff>0</xdr:rowOff>
    </xdr:from>
    <xdr:to>
      <xdr:col>0</xdr:col>
      <xdr:colOff>219075</xdr:colOff>
      <xdr:row>220</xdr:row>
      <xdr:rowOff>0</xdr:rowOff>
    </xdr:to>
    <xdr:sp macro="" textlink="">
      <xdr:nvSpPr>
        <xdr:cNvPr id="266" name="AutoShape 16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205</xdr:row>
      <xdr:rowOff>0</xdr:rowOff>
    </xdr:from>
    <xdr:to>
      <xdr:col>0</xdr:col>
      <xdr:colOff>1047750</xdr:colOff>
      <xdr:row>205</xdr:row>
      <xdr:rowOff>0</xdr:rowOff>
    </xdr:to>
    <xdr:sp macro="" textlink="">
      <xdr:nvSpPr>
        <xdr:cNvPr id="267" name="AutoShape 17"/>
        <xdr:cNvSpPr>
          <a:spLocks noChangeArrowheads="1"/>
        </xdr:cNvSpPr>
      </xdr:nvSpPr>
      <xdr:spPr bwMode="auto">
        <a:xfrm>
          <a:off x="609600" y="209550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220</xdr:row>
      <xdr:rowOff>0</xdr:rowOff>
    </xdr:from>
    <xdr:to>
      <xdr:col>0</xdr:col>
      <xdr:colOff>219075</xdr:colOff>
      <xdr:row>220</xdr:row>
      <xdr:rowOff>0</xdr:rowOff>
    </xdr:to>
    <xdr:sp macro="" textlink="">
      <xdr:nvSpPr>
        <xdr:cNvPr id="268" name="AutoShape 18"/>
        <xdr:cNvSpPr>
          <a:spLocks noChangeArrowheads="1"/>
        </xdr:cNvSpPr>
      </xdr:nvSpPr>
      <xdr:spPr bwMode="auto">
        <a:xfrm>
          <a:off x="38100" y="51435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69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71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72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73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74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75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220</xdr:row>
      <xdr:rowOff>28575</xdr:rowOff>
    </xdr:from>
    <xdr:to>
      <xdr:col>0</xdr:col>
      <xdr:colOff>247650</xdr:colOff>
      <xdr:row>220</xdr:row>
      <xdr:rowOff>190500</xdr:rowOff>
    </xdr:to>
    <xdr:sp macro="" textlink="">
      <xdr:nvSpPr>
        <xdr:cNvPr id="276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220</xdr:row>
      <xdr:rowOff>28575</xdr:rowOff>
    </xdr:from>
    <xdr:to>
      <xdr:col>0</xdr:col>
      <xdr:colOff>247650</xdr:colOff>
      <xdr:row>220</xdr:row>
      <xdr:rowOff>190500</xdr:rowOff>
    </xdr:to>
    <xdr:sp macro="" textlink="">
      <xdr:nvSpPr>
        <xdr:cNvPr id="277" name="AutoShape 6"/>
        <xdr:cNvSpPr>
          <a:spLocks noChangeArrowheads="1"/>
        </xdr:cNvSpPr>
      </xdr:nvSpPr>
      <xdr:spPr bwMode="auto">
        <a:xfrm>
          <a:off x="76200" y="51720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78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80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81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82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83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84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85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86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87" name="AutoShape 1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89" name="AutoShape 7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204</xdr:row>
      <xdr:rowOff>0</xdr:rowOff>
    </xdr:from>
    <xdr:to>
      <xdr:col>0</xdr:col>
      <xdr:colOff>1047750</xdr:colOff>
      <xdr:row>204</xdr:row>
      <xdr:rowOff>0</xdr:rowOff>
    </xdr:to>
    <xdr:sp macro="" textlink="">
      <xdr:nvSpPr>
        <xdr:cNvPr id="290" name="AutoShape 9"/>
        <xdr:cNvSpPr>
          <a:spLocks noChangeArrowheads="1"/>
        </xdr:cNvSpPr>
      </xdr:nvSpPr>
      <xdr:spPr bwMode="auto">
        <a:xfrm>
          <a:off x="609600" y="187642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91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199</xdr:row>
      <xdr:rowOff>28575</xdr:rowOff>
    </xdr:from>
    <xdr:to>
      <xdr:col>12</xdr:col>
      <xdr:colOff>0</xdr:colOff>
      <xdr:row>200</xdr:row>
      <xdr:rowOff>57150</xdr:rowOff>
    </xdr:to>
    <xdr:sp macro="" textlink="">
      <xdr:nvSpPr>
        <xdr:cNvPr id="292" name="AutoShape 5"/>
        <xdr:cNvSpPr>
          <a:spLocks noChangeArrowheads="1"/>
        </xdr:cNvSpPr>
      </xdr:nvSpPr>
      <xdr:spPr bwMode="auto">
        <a:xfrm>
          <a:off x="7315200" y="82867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93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94" name="AutoShape 11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199</xdr:row>
      <xdr:rowOff>19050</xdr:rowOff>
    </xdr:from>
    <xdr:to>
      <xdr:col>11</xdr:col>
      <xdr:colOff>533400</xdr:colOff>
      <xdr:row>199</xdr:row>
      <xdr:rowOff>190500</xdr:rowOff>
    </xdr:to>
    <xdr:sp macro="" textlink="">
      <xdr:nvSpPr>
        <xdr:cNvPr id="295" name="AutoShape 4"/>
        <xdr:cNvSpPr>
          <a:spLocks noChangeArrowheads="1"/>
        </xdr:cNvSpPr>
      </xdr:nvSpPr>
      <xdr:spPr bwMode="auto">
        <a:xfrm>
          <a:off x="7067550" y="81915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0</xdr:col>
      <xdr:colOff>219075</xdr:colOff>
      <xdr:row>13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0</xdr:col>
      <xdr:colOff>219075</xdr:colOff>
      <xdr:row>13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13</xdr:row>
      <xdr:rowOff>28575</xdr:rowOff>
    </xdr:from>
    <xdr:to>
      <xdr:col>0</xdr:col>
      <xdr:colOff>247650</xdr:colOff>
      <xdr:row>13</xdr:row>
      <xdr:rowOff>190500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0</xdr:col>
      <xdr:colOff>219075</xdr:colOff>
      <xdr:row>13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0</xdr:col>
      <xdr:colOff>219075</xdr:colOff>
      <xdr:row>13</xdr:row>
      <xdr:rowOff>0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0</xdr:col>
      <xdr:colOff>219075</xdr:colOff>
      <xdr:row>13</xdr:row>
      <xdr:rowOff>0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0</xdr:col>
      <xdr:colOff>219075</xdr:colOff>
      <xdr:row>13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0</xdr:col>
      <xdr:colOff>219075</xdr:colOff>
      <xdr:row>13</xdr:row>
      <xdr:rowOff>0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0</xdr:col>
      <xdr:colOff>219075</xdr:colOff>
      <xdr:row>13</xdr:row>
      <xdr:rowOff>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4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2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13</xdr:row>
      <xdr:rowOff>28575</xdr:rowOff>
    </xdr:from>
    <xdr:to>
      <xdr:col>0</xdr:col>
      <xdr:colOff>247650</xdr:colOff>
      <xdr:row>13</xdr:row>
      <xdr:rowOff>190500</xdr:rowOff>
    </xdr:to>
    <xdr:sp macro="" textlink="">
      <xdr:nvSpPr>
        <xdr:cNvPr id="2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13</xdr:row>
      <xdr:rowOff>28575</xdr:rowOff>
    </xdr:from>
    <xdr:to>
      <xdr:col>0</xdr:col>
      <xdr:colOff>247650</xdr:colOff>
      <xdr:row>13</xdr:row>
      <xdr:rowOff>190500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1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5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9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40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1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4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7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6" name="AutoShape 18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7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2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23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4" name="AutoShape 6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5" name="AutoShape 6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8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0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2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3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5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7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9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0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1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2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8673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8675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8677" name="AutoShape 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28678" name="AutoShape 6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8679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28680" name="AutoShape 8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5127" name="AutoShape 10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512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512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5130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5131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5132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5133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18" name="AutoShape 6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219075</xdr:colOff>
      <xdr:row>57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22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25" name="AutoShape 11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73</xdr:row>
      <xdr:rowOff>0</xdr:rowOff>
    </xdr:from>
    <xdr:to>
      <xdr:col>0</xdr:col>
      <xdr:colOff>1047750</xdr:colOff>
      <xdr:row>73</xdr:row>
      <xdr:rowOff>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73</xdr:row>
      <xdr:rowOff>0</xdr:rowOff>
    </xdr:from>
    <xdr:to>
      <xdr:col>0</xdr:col>
      <xdr:colOff>1047750</xdr:colOff>
      <xdr:row>73</xdr:row>
      <xdr:rowOff>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73</xdr:row>
      <xdr:rowOff>0</xdr:rowOff>
    </xdr:from>
    <xdr:to>
      <xdr:col>0</xdr:col>
      <xdr:colOff>1047750</xdr:colOff>
      <xdr:row>73</xdr:row>
      <xdr:rowOff>0</xdr:rowOff>
    </xdr:to>
    <xdr:sp macro="" textlink="">
      <xdr:nvSpPr>
        <xdr:cNvPr id="30" name="AutoShape 5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88</xdr:row>
      <xdr:rowOff>0</xdr:rowOff>
    </xdr:from>
    <xdr:to>
      <xdr:col>0</xdr:col>
      <xdr:colOff>219075</xdr:colOff>
      <xdr:row>88</xdr:row>
      <xdr:rowOff>0</xdr:rowOff>
    </xdr:to>
    <xdr:sp macro="" textlink="">
      <xdr:nvSpPr>
        <xdr:cNvPr id="31" name="AutoShape 6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73</xdr:row>
      <xdr:rowOff>0</xdr:rowOff>
    </xdr:from>
    <xdr:to>
      <xdr:col>0</xdr:col>
      <xdr:colOff>1047750</xdr:colOff>
      <xdr:row>73</xdr:row>
      <xdr:rowOff>0</xdr:rowOff>
    </xdr:to>
    <xdr:sp macro="" textlink="">
      <xdr:nvSpPr>
        <xdr:cNvPr id="32" name="AutoShape 7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88</xdr:row>
      <xdr:rowOff>0</xdr:rowOff>
    </xdr:from>
    <xdr:to>
      <xdr:col>0</xdr:col>
      <xdr:colOff>219075</xdr:colOff>
      <xdr:row>88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88</xdr:row>
      <xdr:rowOff>28575</xdr:rowOff>
    </xdr:from>
    <xdr:to>
      <xdr:col>0</xdr:col>
      <xdr:colOff>247650</xdr:colOff>
      <xdr:row>88</xdr:row>
      <xdr:rowOff>190500</xdr:rowOff>
    </xdr:to>
    <xdr:sp macro="" textlink="">
      <xdr:nvSpPr>
        <xdr:cNvPr id="34" name="AutoShape 10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35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36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37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38" name="AutoShape 11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39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88</xdr:row>
      <xdr:rowOff>28575</xdr:rowOff>
    </xdr:from>
    <xdr:to>
      <xdr:col>0</xdr:col>
      <xdr:colOff>247650</xdr:colOff>
      <xdr:row>88</xdr:row>
      <xdr:rowOff>190500</xdr:rowOff>
    </xdr:to>
    <xdr:sp macro="" textlink="">
      <xdr:nvSpPr>
        <xdr:cNvPr id="40" name="AutoShape 6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105</xdr:row>
      <xdr:rowOff>0</xdr:rowOff>
    </xdr:from>
    <xdr:to>
      <xdr:col>0</xdr:col>
      <xdr:colOff>1047750</xdr:colOff>
      <xdr:row>105</xdr:row>
      <xdr:rowOff>0</xdr:rowOff>
    </xdr:to>
    <xdr:sp macro="" textlink="">
      <xdr:nvSpPr>
        <xdr:cNvPr id="41" name="AutoShape 1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105</xdr:row>
      <xdr:rowOff>0</xdr:rowOff>
    </xdr:from>
    <xdr:to>
      <xdr:col>0</xdr:col>
      <xdr:colOff>1047750</xdr:colOff>
      <xdr:row>105</xdr:row>
      <xdr:rowOff>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105</xdr:row>
      <xdr:rowOff>0</xdr:rowOff>
    </xdr:from>
    <xdr:to>
      <xdr:col>0</xdr:col>
      <xdr:colOff>1047750</xdr:colOff>
      <xdr:row>105</xdr:row>
      <xdr:rowOff>0</xdr:rowOff>
    </xdr:to>
    <xdr:sp macro="" textlink="">
      <xdr:nvSpPr>
        <xdr:cNvPr id="43" name="AutoShape 5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120</xdr:row>
      <xdr:rowOff>0</xdr:rowOff>
    </xdr:from>
    <xdr:to>
      <xdr:col>0</xdr:col>
      <xdr:colOff>219075</xdr:colOff>
      <xdr:row>120</xdr:row>
      <xdr:rowOff>0</xdr:rowOff>
    </xdr:to>
    <xdr:sp macro="" textlink="">
      <xdr:nvSpPr>
        <xdr:cNvPr id="44" name="AutoShape 6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105</xdr:row>
      <xdr:rowOff>0</xdr:rowOff>
    </xdr:from>
    <xdr:to>
      <xdr:col>0</xdr:col>
      <xdr:colOff>1047750</xdr:colOff>
      <xdr:row>105</xdr:row>
      <xdr:rowOff>0</xdr:rowOff>
    </xdr:to>
    <xdr:sp macro="" textlink="">
      <xdr:nvSpPr>
        <xdr:cNvPr id="45" name="AutoShape 7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120</xdr:row>
      <xdr:rowOff>0</xdr:rowOff>
    </xdr:from>
    <xdr:to>
      <xdr:col>0</xdr:col>
      <xdr:colOff>219075</xdr:colOff>
      <xdr:row>120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120</xdr:row>
      <xdr:rowOff>28575</xdr:rowOff>
    </xdr:from>
    <xdr:to>
      <xdr:col>0</xdr:col>
      <xdr:colOff>247650</xdr:colOff>
      <xdr:row>120</xdr:row>
      <xdr:rowOff>190500</xdr:rowOff>
    </xdr:to>
    <xdr:sp macro="" textlink="">
      <xdr:nvSpPr>
        <xdr:cNvPr id="47" name="AutoShape 10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48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49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50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51" name="AutoShape 11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52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120</xdr:row>
      <xdr:rowOff>28575</xdr:rowOff>
    </xdr:from>
    <xdr:to>
      <xdr:col>0</xdr:col>
      <xdr:colOff>247650</xdr:colOff>
      <xdr:row>120</xdr:row>
      <xdr:rowOff>190500</xdr:rowOff>
    </xdr:to>
    <xdr:sp macro="" textlink="">
      <xdr:nvSpPr>
        <xdr:cNvPr id="53" name="AutoShape 6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54" name="AutoShape 1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56" name="AutoShape 5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151</xdr:row>
      <xdr:rowOff>0</xdr:rowOff>
    </xdr:from>
    <xdr:to>
      <xdr:col>0</xdr:col>
      <xdr:colOff>219075</xdr:colOff>
      <xdr:row>151</xdr:row>
      <xdr:rowOff>0</xdr:rowOff>
    </xdr:to>
    <xdr:sp macro="" textlink="">
      <xdr:nvSpPr>
        <xdr:cNvPr id="57" name="AutoShape 6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58" name="AutoShape 7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151</xdr:row>
      <xdr:rowOff>0</xdr:rowOff>
    </xdr:from>
    <xdr:to>
      <xdr:col>0</xdr:col>
      <xdr:colOff>219075</xdr:colOff>
      <xdr:row>151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151</xdr:row>
      <xdr:rowOff>28575</xdr:rowOff>
    </xdr:from>
    <xdr:to>
      <xdr:col>0</xdr:col>
      <xdr:colOff>247650</xdr:colOff>
      <xdr:row>151</xdr:row>
      <xdr:rowOff>190500</xdr:rowOff>
    </xdr:to>
    <xdr:sp macro="" textlink="">
      <xdr:nvSpPr>
        <xdr:cNvPr id="60" name="AutoShape 10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130</xdr:row>
      <xdr:rowOff>28575</xdr:rowOff>
    </xdr:from>
    <xdr:to>
      <xdr:col>12</xdr:col>
      <xdr:colOff>0</xdr:colOff>
      <xdr:row>131</xdr:row>
      <xdr:rowOff>57150</xdr:rowOff>
    </xdr:to>
    <xdr:sp macro="" textlink="">
      <xdr:nvSpPr>
        <xdr:cNvPr id="61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130</xdr:row>
      <xdr:rowOff>28575</xdr:rowOff>
    </xdr:from>
    <xdr:to>
      <xdr:col>12</xdr:col>
      <xdr:colOff>0</xdr:colOff>
      <xdr:row>131</xdr:row>
      <xdr:rowOff>57150</xdr:rowOff>
    </xdr:to>
    <xdr:sp macro="" textlink="">
      <xdr:nvSpPr>
        <xdr:cNvPr id="62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130</xdr:row>
      <xdr:rowOff>19050</xdr:rowOff>
    </xdr:from>
    <xdr:to>
      <xdr:col>11</xdr:col>
      <xdr:colOff>533400</xdr:colOff>
      <xdr:row>130</xdr:row>
      <xdr:rowOff>190500</xdr:rowOff>
    </xdr:to>
    <xdr:sp macro="" textlink="">
      <xdr:nvSpPr>
        <xdr:cNvPr id="63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130</xdr:row>
      <xdr:rowOff>19050</xdr:rowOff>
    </xdr:from>
    <xdr:to>
      <xdr:col>11</xdr:col>
      <xdr:colOff>533400</xdr:colOff>
      <xdr:row>130</xdr:row>
      <xdr:rowOff>190500</xdr:rowOff>
    </xdr:to>
    <xdr:sp macro="" textlink="">
      <xdr:nvSpPr>
        <xdr:cNvPr id="64" name="AutoShape 11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130</xdr:row>
      <xdr:rowOff>19050</xdr:rowOff>
    </xdr:from>
    <xdr:to>
      <xdr:col>11</xdr:col>
      <xdr:colOff>533400</xdr:colOff>
      <xdr:row>130</xdr:row>
      <xdr:rowOff>190500</xdr:rowOff>
    </xdr:to>
    <xdr:sp macro="" textlink="">
      <xdr:nvSpPr>
        <xdr:cNvPr id="65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151</xdr:row>
      <xdr:rowOff>28575</xdr:rowOff>
    </xdr:from>
    <xdr:to>
      <xdr:col>0</xdr:col>
      <xdr:colOff>247650</xdr:colOff>
      <xdr:row>151</xdr:row>
      <xdr:rowOff>190500</xdr:rowOff>
    </xdr:to>
    <xdr:sp macro="" textlink="">
      <xdr:nvSpPr>
        <xdr:cNvPr id="66" name="AutoShape 6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167</xdr:row>
      <xdr:rowOff>0</xdr:rowOff>
    </xdr:from>
    <xdr:to>
      <xdr:col>0</xdr:col>
      <xdr:colOff>1047750</xdr:colOff>
      <xdr:row>167</xdr:row>
      <xdr:rowOff>0</xdr:rowOff>
    </xdr:to>
    <xdr:sp macro="" textlink="">
      <xdr:nvSpPr>
        <xdr:cNvPr id="67" name="AutoShape 1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167</xdr:row>
      <xdr:rowOff>0</xdr:rowOff>
    </xdr:from>
    <xdr:to>
      <xdr:col>0</xdr:col>
      <xdr:colOff>1047750</xdr:colOff>
      <xdr:row>167</xdr:row>
      <xdr:rowOff>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167</xdr:row>
      <xdr:rowOff>0</xdr:rowOff>
    </xdr:from>
    <xdr:to>
      <xdr:col>0</xdr:col>
      <xdr:colOff>1047750</xdr:colOff>
      <xdr:row>167</xdr:row>
      <xdr:rowOff>0</xdr:rowOff>
    </xdr:to>
    <xdr:sp macro="" textlink="">
      <xdr:nvSpPr>
        <xdr:cNvPr id="69" name="AutoShape 5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182</xdr:row>
      <xdr:rowOff>0</xdr:rowOff>
    </xdr:from>
    <xdr:to>
      <xdr:col>0</xdr:col>
      <xdr:colOff>219075</xdr:colOff>
      <xdr:row>182</xdr:row>
      <xdr:rowOff>0</xdr:rowOff>
    </xdr:to>
    <xdr:sp macro="" textlink="">
      <xdr:nvSpPr>
        <xdr:cNvPr id="70" name="AutoShape 6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167</xdr:row>
      <xdr:rowOff>0</xdr:rowOff>
    </xdr:from>
    <xdr:to>
      <xdr:col>0</xdr:col>
      <xdr:colOff>1047750</xdr:colOff>
      <xdr:row>167</xdr:row>
      <xdr:rowOff>0</xdr:rowOff>
    </xdr:to>
    <xdr:sp macro="" textlink="">
      <xdr:nvSpPr>
        <xdr:cNvPr id="71" name="AutoShape 7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182</xdr:row>
      <xdr:rowOff>0</xdr:rowOff>
    </xdr:from>
    <xdr:to>
      <xdr:col>0</xdr:col>
      <xdr:colOff>219075</xdr:colOff>
      <xdr:row>182</xdr:row>
      <xdr:rowOff>0</xdr:rowOff>
    </xdr:to>
    <xdr:sp macro="" textlink="">
      <xdr:nvSpPr>
        <xdr:cNvPr id="72" name="AutoShape 8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182</xdr:row>
      <xdr:rowOff>28575</xdr:rowOff>
    </xdr:from>
    <xdr:to>
      <xdr:col>0</xdr:col>
      <xdr:colOff>247650</xdr:colOff>
      <xdr:row>182</xdr:row>
      <xdr:rowOff>190500</xdr:rowOff>
    </xdr:to>
    <xdr:sp macro="" textlink="">
      <xdr:nvSpPr>
        <xdr:cNvPr id="73" name="AutoShape 10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161</xdr:row>
      <xdr:rowOff>28575</xdr:rowOff>
    </xdr:from>
    <xdr:to>
      <xdr:col>12</xdr:col>
      <xdr:colOff>0</xdr:colOff>
      <xdr:row>162</xdr:row>
      <xdr:rowOff>57150</xdr:rowOff>
    </xdr:to>
    <xdr:sp macro="" textlink="">
      <xdr:nvSpPr>
        <xdr:cNvPr id="74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161</xdr:row>
      <xdr:rowOff>28575</xdr:rowOff>
    </xdr:from>
    <xdr:to>
      <xdr:col>12</xdr:col>
      <xdr:colOff>0</xdr:colOff>
      <xdr:row>162</xdr:row>
      <xdr:rowOff>57150</xdr:rowOff>
    </xdr:to>
    <xdr:sp macro="" textlink="">
      <xdr:nvSpPr>
        <xdr:cNvPr id="75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161</xdr:row>
      <xdr:rowOff>19050</xdr:rowOff>
    </xdr:from>
    <xdr:to>
      <xdr:col>11</xdr:col>
      <xdr:colOff>533400</xdr:colOff>
      <xdr:row>161</xdr:row>
      <xdr:rowOff>190500</xdr:rowOff>
    </xdr:to>
    <xdr:sp macro="" textlink="">
      <xdr:nvSpPr>
        <xdr:cNvPr id="76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161</xdr:row>
      <xdr:rowOff>19050</xdr:rowOff>
    </xdr:from>
    <xdr:to>
      <xdr:col>11</xdr:col>
      <xdr:colOff>533400</xdr:colOff>
      <xdr:row>161</xdr:row>
      <xdr:rowOff>190500</xdr:rowOff>
    </xdr:to>
    <xdr:sp macro="" textlink="">
      <xdr:nvSpPr>
        <xdr:cNvPr id="77" name="AutoShape 11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161</xdr:row>
      <xdr:rowOff>19050</xdr:rowOff>
    </xdr:from>
    <xdr:to>
      <xdr:col>11</xdr:col>
      <xdr:colOff>533400</xdr:colOff>
      <xdr:row>161</xdr:row>
      <xdr:rowOff>190500</xdr:rowOff>
    </xdr:to>
    <xdr:sp macro="" textlink="">
      <xdr:nvSpPr>
        <xdr:cNvPr id="78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182</xdr:row>
      <xdr:rowOff>28575</xdr:rowOff>
    </xdr:from>
    <xdr:to>
      <xdr:col>0</xdr:col>
      <xdr:colOff>247650</xdr:colOff>
      <xdr:row>182</xdr:row>
      <xdr:rowOff>190500</xdr:rowOff>
    </xdr:to>
    <xdr:sp macro="" textlink="">
      <xdr:nvSpPr>
        <xdr:cNvPr id="79" name="AutoShape 6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198</xdr:row>
      <xdr:rowOff>0</xdr:rowOff>
    </xdr:from>
    <xdr:to>
      <xdr:col>0</xdr:col>
      <xdr:colOff>1047750</xdr:colOff>
      <xdr:row>198</xdr:row>
      <xdr:rowOff>0</xdr:rowOff>
    </xdr:to>
    <xdr:sp macro="" textlink="">
      <xdr:nvSpPr>
        <xdr:cNvPr id="80" name="AutoShape 1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198</xdr:row>
      <xdr:rowOff>0</xdr:rowOff>
    </xdr:from>
    <xdr:to>
      <xdr:col>0</xdr:col>
      <xdr:colOff>1047750</xdr:colOff>
      <xdr:row>198</xdr:row>
      <xdr:rowOff>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198</xdr:row>
      <xdr:rowOff>0</xdr:rowOff>
    </xdr:from>
    <xdr:to>
      <xdr:col>0</xdr:col>
      <xdr:colOff>1047750</xdr:colOff>
      <xdr:row>198</xdr:row>
      <xdr:rowOff>0</xdr:rowOff>
    </xdr:to>
    <xdr:sp macro="" textlink="">
      <xdr:nvSpPr>
        <xdr:cNvPr id="82" name="AutoShape 5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0</xdr:col>
      <xdr:colOff>219075</xdr:colOff>
      <xdr:row>213</xdr:row>
      <xdr:rowOff>0</xdr:rowOff>
    </xdr:to>
    <xdr:sp macro="" textlink="">
      <xdr:nvSpPr>
        <xdr:cNvPr id="83" name="AutoShape 6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198</xdr:row>
      <xdr:rowOff>0</xdr:rowOff>
    </xdr:from>
    <xdr:to>
      <xdr:col>0</xdr:col>
      <xdr:colOff>1047750</xdr:colOff>
      <xdr:row>198</xdr:row>
      <xdr:rowOff>0</xdr:rowOff>
    </xdr:to>
    <xdr:sp macro="" textlink="">
      <xdr:nvSpPr>
        <xdr:cNvPr id="84" name="AutoShape 7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0</xdr:col>
      <xdr:colOff>219075</xdr:colOff>
      <xdr:row>213</xdr:row>
      <xdr:rowOff>0</xdr:rowOff>
    </xdr:to>
    <xdr:sp macro="" textlink="">
      <xdr:nvSpPr>
        <xdr:cNvPr id="85" name="AutoShape 8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213</xdr:row>
      <xdr:rowOff>28575</xdr:rowOff>
    </xdr:from>
    <xdr:to>
      <xdr:col>0</xdr:col>
      <xdr:colOff>247650</xdr:colOff>
      <xdr:row>213</xdr:row>
      <xdr:rowOff>190500</xdr:rowOff>
    </xdr:to>
    <xdr:sp macro="" textlink="">
      <xdr:nvSpPr>
        <xdr:cNvPr id="86" name="AutoShape 10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192</xdr:row>
      <xdr:rowOff>28575</xdr:rowOff>
    </xdr:from>
    <xdr:to>
      <xdr:col>12</xdr:col>
      <xdr:colOff>0</xdr:colOff>
      <xdr:row>193</xdr:row>
      <xdr:rowOff>57150</xdr:rowOff>
    </xdr:to>
    <xdr:sp macro="" textlink="">
      <xdr:nvSpPr>
        <xdr:cNvPr id="87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192</xdr:row>
      <xdr:rowOff>28575</xdr:rowOff>
    </xdr:from>
    <xdr:to>
      <xdr:col>12</xdr:col>
      <xdr:colOff>0</xdr:colOff>
      <xdr:row>193</xdr:row>
      <xdr:rowOff>57150</xdr:rowOff>
    </xdr:to>
    <xdr:sp macro="" textlink="">
      <xdr:nvSpPr>
        <xdr:cNvPr id="88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192</xdr:row>
      <xdr:rowOff>19050</xdr:rowOff>
    </xdr:from>
    <xdr:to>
      <xdr:col>11</xdr:col>
      <xdr:colOff>533400</xdr:colOff>
      <xdr:row>192</xdr:row>
      <xdr:rowOff>190500</xdr:rowOff>
    </xdr:to>
    <xdr:sp macro="" textlink="">
      <xdr:nvSpPr>
        <xdr:cNvPr id="89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192</xdr:row>
      <xdr:rowOff>19050</xdr:rowOff>
    </xdr:from>
    <xdr:to>
      <xdr:col>11</xdr:col>
      <xdr:colOff>533400</xdr:colOff>
      <xdr:row>192</xdr:row>
      <xdr:rowOff>190500</xdr:rowOff>
    </xdr:to>
    <xdr:sp macro="" textlink="">
      <xdr:nvSpPr>
        <xdr:cNvPr id="90" name="AutoShape 11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192</xdr:row>
      <xdr:rowOff>19050</xdr:rowOff>
    </xdr:from>
    <xdr:to>
      <xdr:col>11</xdr:col>
      <xdr:colOff>533400</xdr:colOff>
      <xdr:row>192</xdr:row>
      <xdr:rowOff>190500</xdr:rowOff>
    </xdr:to>
    <xdr:sp macro="" textlink="">
      <xdr:nvSpPr>
        <xdr:cNvPr id="91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213</xdr:row>
      <xdr:rowOff>28575</xdr:rowOff>
    </xdr:from>
    <xdr:to>
      <xdr:col>0</xdr:col>
      <xdr:colOff>247650</xdr:colOff>
      <xdr:row>213</xdr:row>
      <xdr:rowOff>190500</xdr:rowOff>
    </xdr:to>
    <xdr:sp macro="" textlink="">
      <xdr:nvSpPr>
        <xdr:cNvPr id="92" name="AutoShape 6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229</xdr:row>
      <xdr:rowOff>0</xdr:rowOff>
    </xdr:from>
    <xdr:to>
      <xdr:col>0</xdr:col>
      <xdr:colOff>1047750</xdr:colOff>
      <xdr:row>229</xdr:row>
      <xdr:rowOff>0</xdr:rowOff>
    </xdr:to>
    <xdr:sp macro="" textlink="">
      <xdr:nvSpPr>
        <xdr:cNvPr id="93" name="AutoShape 1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229</xdr:row>
      <xdr:rowOff>0</xdr:rowOff>
    </xdr:from>
    <xdr:to>
      <xdr:col>0</xdr:col>
      <xdr:colOff>1047750</xdr:colOff>
      <xdr:row>229</xdr:row>
      <xdr:rowOff>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229</xdr:row>
      <xdr:rowOff>0</xdr:rowOff>
    </xdr:from>
    <xdr:to>
      <xdr:col>0</xdr:col>
      <xdr:colOff>1047750</xdr:colOff>
      <xdr:row>229</xdr:row>
      <xdr:rowOff>0</xdr:rowOff>
    </xdr:to>
    <xdr:sp macro="" textlink="">
      <xdr:nvSpPr>
        <xdr:cNvPr id="95" name="AutoShape 5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0</xdr:col>
      <xdr:colOff>219075</xdr:colOff>
      <xdr:row>244</xdr:row>
      <xdr:rowOff>0</xdr:rowOff>
    </xdr:to>
    <xdr:sp macro="" textlink="">
      <xdr:nvSpPr>
        <xdr:cNvPr id="96" name="AutoShape 6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229</xdr:row>
      <xdr:rowOff>0</xdr:rowOff>
    </xdr:from>
    <xdr:to>
      <xdr:col>0</xdr:col>
      <xdr:colOff>1047750</xdr:colOff>
      <xdr:row>229</xdr:row>
      <xdr:rowOff>0</xdr:rowOff>
    </xdr:to>
    <xdr:sp macro="" textlink="">
      <xdr:nvSpPr>
        <xdr:cNvPr id="97" name="AutoShape 7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244</xdr:row>
      <xdr:rowOff>0</xdr:rowOff>
    </xdr:from>
    <xdr:to>
      <xdr:col>0</xdr:col>
      <xdr:colOff>219075</xdr:colOff>
      <xdr:row>244</xdr:row>
      <xdr:rowOff>0</xdr:rowOff>
    </xdr:to>
    <xdr:sp macro="" textlink="">
      <xdr:nvSpPr>
        <xdr:cNvPr id="98" name="AutoShape 8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244</xdr:row>
      <xdr:rowOff>28575</xdr:rowOff>
    </xdr:from>
    <xdr:to>
      <xdr:col>0</xdr:col>
      <xdr:colOff>247650</xdr:colOff>
      <xdr:row>244</xdr:row>
      <xdr:rowOff>190500</xdr:rowOff>
    </xdr:to>
    <xdr:sp macro="" textlink="">
      <xdr:nvSpPr>
        <xdr:cNvPr id="99" name="AutoShape 10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223</xdr:row>
      <xdr:rowOff>28575</xdr:rowOff>
    </xdr:from>
    <xdr:to>
      <xdr:col>12</xdr:col>
      <xdr:colOff>0</xdr:colOff>
      <xdr:row>224</xdr:row>
      <xdr:rowOff>57150</xdr:rowOff>
    </xdr:to>
    <xdr:sp macro="" textlink="">
      <xdr:nvSpPr>
        <xdr:cNvPr id="100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223</xdr:row>
      <xdr:rowOff>28575</xdr:rowOff>
    </xdr:from>
    <xdr:to>
      <xdr:col>12</xdr:col>
      <xdr:colOff>0</xdr:colOff>
      <xdr:row>224</xdr:row>
      <xdr:rowOff>57150</xdr:rowOff>
    </xdr:to>
    <xdr:sp macro="" textlink="">
      <xdr:nvSpPr>
        <xdr:cNvPr id="101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223</xdr:row>
      <xdr:rowOff>19050</xdr:rowOff>
    </xdr:from>
    <xdr:to>
      <xdr:col>11</xdr:col>
      <xdr:colOff>533400</xdr:colOff>
      <xdr:row>223</xdr:row>
      <xdr:rowOff>190500</xdr:rowOff>
    </xdr:to>
    <xdr:sp macro="" textlink="">
      <xdr:nvSpPr>
        <xdr:cNvPr id="102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223</xdr:row>
      <xdr:rowOff>19050</xdr:rowOff>
    </xdr:from>
    <xdr:to>
      <xdr:col>11</xdr:col>
      <xdr:colOff>533400</xdr:colOff>
      <xdr:row>223</xdr:row>
      <xdr:rowOff>190500</xdr:rowOff>
    </xdr:to>
    <xdr:sp macro="" textlink="">
      <xdr:nvSpPr>
        <xdr:cNvPr id="103" name="AutoShape 11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223</xdr:row>
      <xdr:rowOff>19050</xdr:rowOff>
    </xdr:from>
    <xdr:to>
      <xdr:col>11</xdr:col>
      <xdr:colOff>533400</xdr:colOff>
      <xdr:row>223</xdr:row>
      <xdr:rowOff>190500</xdr:rowOff>
    </xdr:to>
    <xdr:sp macro="" textlink="">
      <xdr:nvSpPr>
        <xdr:cNvPr id="104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244</xdr:row>
      <xdr:rowOff>28575</xdr:rowOff>
    </xdr:from>
    <xdr:to>
      <xdr:col>0</xdr:col>
      <xdr:colOff>247650</xdr:colOff>
      <xdr:row>244</xdr:row>
      <xdr:rowOff>190500</xdr:rowOff>
    </xdr:to>
    <xdr:sp macro="" textlink="">
      <xdr:nvSpPr>
        <xdr:cNvPr id="105" name="AutoShape 6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260</xdr:row>
      <xdr:rowOff>0</xdr:rowOff>
    </xdr:from>
    <xdr:to>
      <xdr:col>0</xdr:col>
      <xdr:colOff>1047750</xdr:colOff>
      <xdr:row>260</xdr:row>
      <xdr:rowOff>0</xdr:rowOff>
    </xdr:to>
    <xdr:sp macro="" textlink="">
      <xdr:nvSpPr>
        <xdr:cNvPr id="106" name="AutoShape 1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260</xdr:row>
      <xdr:rowOff>0</xdr:rowOff>
    </xdr:from>
    <xdr:to>
      <xdr:col>0</xdr:col>
      <xdr:colOff>1047750</xdr:colOff>
      <xdr:row>260</xdr:row>
      <xdr:rowOff>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260</xdr:row>
      <xdr:rowOff>0</xdr:rowOff>
    </xdr:from>
    <xdr:to>
      <xdr:col>0</xdr:col>
      <xdr:colOff>1047750</xdr:colOff>
      <xdr:row>260</xdr:row>
      <xdr:rowOff>0</xdr:rowOff>
    </xdr:to>
    <xdr:sp macro="" textlink="">
      <xdr:nvSpPr>
        <xdr:cNvPr id="108" name="AutoShape 5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0</xdr:col>
      <xdr:colOff>219075</xdr:colOff>
      <xdr:row>275</xdr:row>
      <xdr:rowOff>0</xdr:rowOff>
    </xdr:to>
    <xdr:sp macro="" textlink="">
      <xdr:nvSpPr>
        <xdr:cNvPr id="109" name="AutoShape 6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260</xdr:row>
      <xdr:rowOff>0</xdr:rowOff>
    </xdr:from>
    <xdr:to>
      <xdr:col>0</xdr:col>
      <xdr:colOff>1047750</xdr:colOff>
      <xdr:row>260</xdr:row>
      <xdr:rowOff>0</xdr:rowOff>
    </xdr:to>
    <xdr:sp macro="" textlink="">
      <xdr:nvSpPr>
        <xdr:cNvPr id="110" name="AutoShape 7"/>
        <xdr:cNvSpPr>
          <a:spLocks noChangeArrowheads="1"/>
        </xdr:cNvSpPr>
      </xdr:nvSpPr>
      <xdr:spPr bwMode="auto">
        <a:xfrm>
          <a:off x="904875" y="2357438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275</xdr:row>
      <xdr:rowOff>0</xdr:rowOff>
    </xdr:from>
    <xdr:to>
      <xdr:col>0</xdr:col>
      <xdr:colOff>219075</xdr:colOff>
      <xdr:row>275</xdr:row>
      <xdr:rowOff>0</xdr:rowOff>
    </xdr:to>
    <xdr:sp macro="" textlink="">
      <xdr:nvSpPr>
        <xdr:cNvPr id="111" name="AutoShape 8"/>
        <xdr:cNvSpPr>
          <a:spLocks noChangeArrowheads="1"/>
        </xdr:cNvSpPr>
      </xdr:nvSpPr>
      <xdr:spPr bwMode="auto">
        <a:xfrm>
          <a:off x="38100" y="5453063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275</xdr:row>
      <xdr:rowOff>28575</xdr:rowOff>
    </xdr:from>
    <xdr:to>
      <xdr:col>0</xdr:col>
      <xdr:colOff>247650</xdr:colOff>
      <xdr:row>275</xdr:row>
      <xdr:rowOff>190500</xdr:rowOff>
    </xdr:to>
    <xdr:sp macro="" textlink="">
      <xdr:nvSpPr>
        <xdr:cNvPr id="112" name="AutoShape 10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254</xdr:row>
      <xdr:rowOff>28575</xdr:rowOff>
    </xdr:from>
    <xdr:to>
      <xdr:col>12</xdr:col>
      <xdr:colOff>0</xdr:colOff>
      <xdr:row>255</xdr:row>
      <xdr:rowOff>57150</xdr:rowOff>
    </xdr:to>
    <xdr:sp macro="" textlink="">
      <xdr:nvSpPr>
        <xdr:cNvPr id="113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254</xdr:row>
      <xdr:rowOff>28575</xdr:rowOff>
    </xdr:from>
    <xdr:to>
      <xdr:col>12</xdr:col>
      <xdr:colOff>0</xdr:colOff>
      <xdr:row>255</xdr:row>
      <xdr:rowOff>57150</xdr:rowOff>
    </xdr:to>
    <xdr:sp macro="" textlink="">
      <xdr:nvSpPr>
        <xdr:cNvPr id="114" name="AutoShape 5"/>
        <xdr:cNvSpPr>
          <a:spLocks noChangeArrowheads="1"/>
        </xdr:cNvSpPr>
      </xdr:nvSpPr>
      <xdr:spPr bwMode="auto">
        <a:xfrm>
          <a:off x="8334375" y="1100138"/>
          <a:ext cx="0" cy="242887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254</xdr:row>
      <xdr:rowOff>19050</xdr:rowOff>
    </xdr:from>
    <xdr:to>
      <xdr:col>11</xdr:col>
      <xdr:colOff>533400</xdr:colOff>
      <xdr:row>254</xdr:row>
      <xdr:rowOff>190500</xdr:rowOff>
    </xdr:to>
    <xdr:sp macro="" textlink="">
      <xdr:nvSpPr>
        <xdr:cNvPr id="115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254</xdr:row>
      <xdr:rowOff>19050</xdr:rowOff>
    </xdr:from>
    <xdr:to>
      <xdr:col>11</xdr:col>
      <xdr:colOff>533400</xdr:colOff>
      <xdr:row>254</xdr:row>
      <xdr:rowOff>190500</xdr:rowOff>
    </xdr:to>
    <xdr:sp macro="" textlink="">
      <xdr:nvSpPr>
        <xdr:cNvPr id="116" name="AutoShape 11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254</xdr:row>
      <xdr:rowOff>19050</xdr:rowOff>
    </xdr:from>
    <xdr:to>
      <xdr:col>11</xdr:col>
      <xdr:colOff>533400</xdr:colOff>
      <xdr:row>254</xdr:row>
      <xdr:rowOff>190500</xdr:rowOff>
    </xdr:to>
    <xdr:sp macro="" textlink="">
      <xdr:nvSpPr>
        <xdr:cNvPr id="117" name="AutoShape 4"/>
        <xdr:cNvSpPr>
          <a:spLocks noChangeArrowheads="1"/>
        </xdr:cNvSpPr>
      </xdr:nvSpPr>
      <xdr:spPr bwMode="auto">
        <a:xfrm>
          <a:off x="8112919" y="1090613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275</xdr:row>
      <xdr:rowOff>28575</xdr:rowOff>
    </xdr:from>
    <xdr:to>
      <xdr:col>0</xdr:col>
      <xdr:colOff>247650</xdr:colOff>
      <xdr:row>275</xdr:row>
      <xdr:rowOff>190500</xdr:rowOff>
    </xdr:to>
    <xdr:sp macro="" textlink="">
      <xdr:nvSpPr>
        <xdr:cNvPr id="118" name="AutoShape 6"/>
        <xdr:cNvSpPr>
          <a:spLocks noChangeArrowheads="1"/>
        </xdr:cNvSpPr>
      </xdr:nvSpPr>
      <xdr:spPr bwMode="auto">
        <a:xfrm>
          <a:off x="76200" y="5481638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22</xdr:row>
      <xdr:rowOff>28575</xdr:rowOff>
    </xdr:from>
    <xdr:to>
      <xdr:col>0</xdr:col>
      <xdr:colOff>247650</xdr:colOff>
      <xdr:row>22</xdr:row>
      <xdr:rowOff>190500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219075</xdr:colOff>
      <xdr:row>22</xdr:row>
      <xdr:rowOff>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4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2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</xdr:row>
      <xdr:rowOff>28575</xdr:rowOff>
    </xdr:from>
    <xdr:to>
      <xdr:col>0</xdr:col>
      <xdr:colOff>247650</xdr:colOff>
      <xdr:row>22</xdr:row>
      <xdr:rowOff>190500</xdr:rowOff>
    </xdr:to>
    <xdr:sp macro="" textlink="">
      <xdr:nvSpPr>
        <xdr:cNvPr id="26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</xdr:row>
      <xdr:rowOff>28575</xdr:rowOff>
    </xdr:from>
    <xdr:to>
      <xdr:col>0</xdr:col>
      <xdr:colOff>247650</xdr:colOff>
      <xdr:row>22</xdr:row>
      <xdr:rowOff>190500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1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5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9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40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1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2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4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7"/>
        <xdr:cNvSpPr>
          <a:spLocks noChangeArrowheads="1"/>
        </xdr:cNvSpPr>
      </xdr:nvSpPr>
      <xdr:spPr bwMode="auto">
        <a:xfrm>
          <a:off x="609600" y="2152650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25</xdr:row>
      <xdr:rowOff>0</xdr:rowOff>
    </xdr:from>
    <xdr:to>
      <xdr:col>0</xdr:col>
      <xdr:colOff>219075</xdr:colOff>
      <xdr:row>25</xdr:row>
      <xdr:rowOff>0</xdr:rowOff>
    </xdr:to>
    <xdr:sp macro="" textlink="">
      <xdr:nvSpPr>
        <xdr:cNvPr id="16" name="AutoShape 18"/>
        <xdr:cNvSpPr>
          <a:spLocks noChangeArrowheads="1"/>
        </xdr:cNvSpPr>
      </xdr:nvSpPr>
      <xdr:spPr bwMode="auto">
        <a:xfrm>
          <a:off x="38100" y="520065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7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22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23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4" name="AutoShape 6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0</xdr:col>
      <xdr:colOff>247650</xdr:colOff>
      <xdr:row>25</xdr:row>
      <xdr:rowOff>190500</xdr:rowOff>
    </xdr:to>
    <xdr:sp macro="" textlink="">
      <xdr:nvSpPr>
        <xdr:cNvPr id="25" name="AutoShape 6"/>
        <xdr:cNvSpPr>
          <a:spLocks noChangeArrowheads="1"/>
        </xdr:cNvSpPr>
      </xdr:nvSpPr>
      <xdr:spPr bwMode="auto">
        <a:xfrm>
          <a:off x="76200" y="522922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8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0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2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3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5" name="AutoShape 1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7" name="AutoShape 7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9"/>
        <xdr:cNvSpPr>
          <a:spLocks noChangeArrowheads="1"/>
        </xdr:cNvSpPr>
      </xdr:nvSpPr>
      <xdr:spPr bwMode="auto">
        <a:xfrm>
          <a:off x="609600" y="1933575"/>
          <a:ext cx="0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39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40" name="AutoShape 5"/>
        <xdr:cNvSpPr>
          <a:spLocks noChangeArrowheads="1"/>
        </xdr:cNvSpPr>
      </xdr:nvSpPr>
      <xdr:spPr bwMode="auto">
        <a:xfrm>
          <a:off x="7315200" y="885825"/>
          <a:ext cx="0" cy="2476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1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2" name="AutoShape 11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43" name="AutoShape 4"/>
        <xdr:cNvSpPr>
          <a:spLocks noChangeArrowheads="1"/>
        </xdr:cNvSpPr>
      </xdr:nvSpPr>
      <xdr:spPr bwMode="auto">
        <a:xfrm>
          <a:off x="7067550" y="876300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219075</xdr:colOff>
      <xdr:row>32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219075</xdr:colOff>
      <xdr:row>32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32</xdr:row>
      <xdr:rowOff>28575</xdr:rowOff>
    </xdr:from>
    <xdr:to>
      <xdr:col>0</xdr:col>
      <xdr:colOff>247650</xdr:colOff>
      <xdr:row>32</xdr:row>
      <xdr:rowOff>190500</xdr:rowOff>
    </xdr:to>
    <xdr:sp macro="" textlink="">
      <xdr:nvSpPr>
        <xdr:cNvPr id="18437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219075</xdr:colOff>
      <xdr:row>32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219075</xdr:colOff>
      <xdr:row>32</xdr:row>
      <xdr:rowOff>0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219075</xdr:colOff>
      <xdr:row>32</xdr:row>
      <xdr:rowOff>0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219075</xdr:colOff>
      <xdr:row>32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219075</xdr:colOff>
      <xdr:row>32</xdr:row>
      <xdr:rowOff>0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7" name="AutoShape 2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219075</xdr:colOff>
      <xdr:row>32</xdr:row>
      <xdr:rowOff>0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0</xdr:colOff>
      <xdr:row>5</xdr:row>
      <xdr:rowOff>57150</xdr:rowOff>
    </xdr:to>
    <xdr:sp macro="" textlink="">
      <xdr:nvSpPr>
        <xdr:cNvPr id="18450" name="AutoShape 23"/>
        <xdr:cNvSpPr>
          <a:spLocks noChangeArrowheads="1"/>
        </xdr:cNvSpPr>
      </xdr:nvSpPr>
      <xdr:spPr bwMode="auto">
        <a:xfrm>
          <a:off x="103251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0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2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3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18455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18456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18457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32</xdr:row>
      <xdr:rowOff>28575</xdr:rowOff>
    </xdr:from>
    <xdr:to>
      <xdr:col>0</xdr:col>
      <xdr:colOff>247650</xdr:colOff>
      <xdr:row>32</xdr:row>
      <xdr:rowOff>190500</xdr:rowOff>
    </xdr:to>
    <xdr:sp macro="" textlink="">
      <xdr:nvSpPr>
        <xdr:cNvPr id="18458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32</xdr:row>
      <xdr:rowOff>28575</xdr:rowOff>
    </xdr:from>
    <xdr:to>
      <xdr:col>0</xdr:col>
      <xdr:colOff>247650</xdr:colOff>
      <xdr:row>32</xdr:row>
      <xdr:rowOff>190500</xdr:rowOff>
    </xdr:to>
    <xdr:sp macro="" textlink="">
      <xdr:nvSpPr>
        <xdr:cNvPr id="18459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2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18464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18465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18466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18467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18468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8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4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9</xdr:row>
      <xdr:rowOff>0</xdr:rowOff>
    </xdr:from>
    <xdr:to>
      <xdr:col>0</xdr:col>
      <xdr:colOff>1047750</xdr:colOff>
      <xdr:row>9</xdr:row>
      <xdr:rowOff>0</xdr:rowOff>
    </xdr:to>
    <xdr:sp macro="" textlink="">
      <xdr:nvSpPr>
        <xdr:cNvPr id="41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18473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5</xdr:row>
      <xdr:rowOff>57150</xdr:rowOff>
    </xdr:to>
    <xdr:sp macro="" textlink="">
      <xdr:nvSpPr>
        <xdr:cNvPr id="18474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18475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18476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4</xdr:row>
      <xdr:rowOff>19050</xdr:rowOff>
    </xdr:from>
    <xdr:to>
      <xdr:col>11</xdr:col>
      <xdr:colOff>533400</xdr:colOff>
      <xdr:row>4</xdr:row>
      <xdr:rowOff>190500</xdr:rowOff>
    </xdr:to>
    <xdr:sp macro="" textlink="">
      <xdr:nvSpPr>
        <xdr:cNvPr id="18477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9461" name="AutoShape 5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5" name="AutoShape 1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6" name="AutoShape 18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0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947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947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9478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9479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9480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8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9485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948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9487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9488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9489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5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7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8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949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9495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9496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9497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9498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81" name="Text 34"/>
        <xdr:cNvSpPr txBox="1">
          <a:spLocks noChangeArrowheads="1"/>
        </xdr:cNvSpPr>
      </xdr:nvSpPr>
      <xdr:spPr bwMode="auto">
        <a:xfrm>
          <a:off x="20955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IN" sz="770" b="0" i="0" strike="noStrike">
              <a:solidFill>
                <a:srgbClr val="000000"/>
              </a:solidFill>
              <a:latin typeface="Arial"/>
              <a:cs typeface="Arial"/>
            </a:rPr>
            <a:t>INFRA-</a:t>
          </a:r>
        </a:p>
        <a:p>
          <a:pPr algn="ctr" rtl="0">
            <a:defRPr sz="1000"/>
          </a:pPr>
          <a:r>
            <a:rPr lang="en-IN" sz="770" b="0" i="0" strike="noStrike">
              <a:solidFill>
                <a:srgbClr val="000000"/>
              </a:solidFill>
              <a:latin typeface="Arial"/>
              <a:cs typeface="Arial"/>
            </a:rPr>
            <a:t>STRUCTURE P04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82" name="Text 35"/>
        <xdr:cNvSpPr txBox="1">
          <a:spLocks noChangeArrowheads="1"/>
        </xdr:cNvSpPr>
      </xdr:nvSpPr>
      <xdr:spPr bwMode="auto">
        <a:xfrm>
          <a:off x="20955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INTER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LAB 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PRO.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(P-10)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83" name="Text 36"/>
        <xdr:cNvSpPr txBox="1">
          <a:spLocks noChangeArrowheads="1"/>
        </xdr:cNvSpPr>
      </xdr:nvSpPr>
      <xdr:spPr bwMode="auto">
        <a:xfrm>
          <a:off x="20955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MAJOR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LAB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PRO.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(P11)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84" name="Text 37"/>
        <xdr:cNvSpPr txBox="1">
          <a:spLocks noChangeArrowheads="1"/>
        </xdr:cNvSpPr>
      </xdr:nvSpPr>
      <xdr:spPr bwMode="auto">
        <a:xfrm>
          <a:off x="20955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OTHER 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LAB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PRO.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(P12)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85" name="Text 38"/>
        <xdr:cNvSpPr txBox="1">
          <a:spLocks noChangeArrowheads="1"/>
        </xdr:cNvSpPr>
      </xdr:nvSpPr>
      <xdr:spPr bwMode="auto">
        <a:xfrm>
          <a:off x="20955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WORLD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BANK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PROJ.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(P-13)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86" name="Text 39"/>
        <xdr:cNvSpPr txBox="1">
          <a:spLocks noChangeArrowheads="1"/>
        </xdr:cNvSpPr>
      </xdr:nvSpPr>
      <xdr:spPr bwMode="auto">
        <a:xfrm>
          <a:off x="20955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MISSION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MODE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PROJ.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(P-14)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87" name="Text 40"/>
        <xdr:cNvSpPr txBox="1">
          <a:spLocks noChangeArrowheads="1"/>
        </xdr:cNvSpPr>
      </xdr:nvSpPr>
      <xdr:spPr bwMode="auto">
        <a:xfrm>
          <a:off x="20955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C-MMACS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(P20)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88" name="Text 41"/>
        <xdr:cNvSpPr txBox="1">
          <a:spLocks noChangeArrowheads="1"/>
        </xdr:cNvSpPr>
      </xdr:nvSpPr>
      <xdr:spPr bwMode="auto">
        <a:xfrm>
          <a:off x="20955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N.T.A.F.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(P21)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89" name="Text 42"/>
        <xdr:cNvSpPr txBox="1">
          <a:spLocks noChangeArrowheads="1"/>
        </xdr:cNvSpPr>
      </xdr:nvSpPr>
      <xdr:spPr bwMode="auto">
        <a:xfrm>
          <a:off x="20955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PILOT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PLANT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(P60)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20491" name="Text 82"/>
        <xdr:cNvSpPr txBox="1">
          <a:spLocks noChangeArrowheads="1"/>
        </xdr:cNvSpPr>
      </xdr:nvSpPr>
      <xdr:spPr bwMode="auto">
        <a:xfrm>
          <a:off x="0" y="0"/>
          <a:ext cx="8639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492" name="Text 33"/>
        <xdr:cNvSpPr txBox="1">
          <a:spLocks noChangeArrowheads="1"/>
        </xdr:cNvSpPr>
      </xdr:nvSpPr>
      <xdr:spPr bwMode="auto">
        <a:xfrm>
          <a:off x="9525" y="0"/>
          <a:ext cx="2085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HEADS OF EXPENDITURE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20493" name="Text 43"/>
        <xdr:cNvSpPr txBox="1">
          <a:spLocks noChangeArrowheads="1"/>
        </xdr:cNvSpPr>
      </xdr:nvSpPr>
      <xdr:spPr bwMode="auto">
        <a:xfrm>
          <a:off x="0" y="4219575"/>
          <a:ext cx="8639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0494" name="Text 83"/>
        <xdr:cNvSpPr txBox="1">
          <a:spLocks noChangeArrowheads="1"/>
        </xdr:cNvSpPr>
      </xdr:nvSpPr>
      <xdr:spPr bwMode="auto">
        <a:xfrm>
          <a:off x="9525" y="4219575"/>
          <a:ext cx="2085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9</xdr:col>
      <xdr:colOff>19050</xdr:colOff>
      <xdr:row>15</xdr:row>
      <xdr:rowOff>0</xdr:rowOff>
    </xdr:to>
    <xdr:sp macro="" textlink="">
      <xdr:nvSpPr>
        <xdr:cNvPr id="20497" name="Text 86"/>
        <xdr:cNvSpPr txBox="1">
          <a:spLocks noChangeArrowheads="1"/>
        </xdr:cNvSpPr>
      </xdr:nvSpPr>
      <xdr:spPr bwMode="auto">
        <a:xfrm>
          <a:off x="4362450" y="4219575"/>
          <a:ext cx="533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15</xdr:row>
      <xdr:rowOff>0</xdr:rowOff>
    </xdr:from>
    <xdr:to>
      <xdr:col>14</xdr:col>
      <xdr:colOff>19050</xdr:colOff>
      <xdr:row>15</xdr:row>
      <xdr:rowOff>0</xdr:rowOff>
    </xdr:to>
    <xdr:sp macro="" textlink="">
      <xdr:nvSpPr>
        <xdr:cNvPr id="20498" name="Text 87"/>
        <xdr:cNvSpPr txBox="1">
          <a:spLocks noChangeArrowheads="1"/>
        </xdr:cNvSpPr>
      </xdr:nvSpPr>
      <xdr:spPr bwMode="auto">
        <a:xfrm>
          <a:off x="4886325" y="4219575"/>
          <a:ext cx="2200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14</xdr:col>
      <xdr:colOff>19050</xdr:colOff>
      <xdr:row>15</xdr:row>
      <xdr:rowOff>0</xdr:rowOff>
    </xdr:to>
    <xdr:sp macro="" textlink="">
      <xdr:nvSpPr>
        <xdr:cNvPr id="20499" name="Text 88"/>
        <xdr:cNvSpPr txBox="1">
          <a:spLocks noChangeArrowheads="1"/>
        </xdr:cNvSpPr>
      </xdr:nvSpPr>
      <xdr:spPr bwMode="auto">
        <a:xfrm>
          <a:off x="9525" y="4219575"/>
          <a:ext cx="7077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20500" name="Text 89"/>
        <xdr:cNvSpPr txBox="1">
          <a:spLocks noChangeArrowheads="1"/>
        </xdr:cNvSpPr>
      </xdr:nvSpPr>
      <xdr:spPr bwMode="auto">
        <a:xfrm>
          <a:off x="0" y="4219575"/>
          <a:ext cx="5391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20501" name="Text 98"/>
        <xdr:cNvSpPr txBox="1">
          <a:spLocks noChangeArrowheads="1"/>
        </xdr:cNvSpPr>
      </xdr:nvSpPr>
      <xdr:spPr bwMode="auto">
        <a:xfrm>
          <a:off x="8639175" y="6372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20502" name="AutoShape 22"/>
        <xdr:cNvSpPr>
          <a:spLocks noChangeArrowheads="1"/>
        </xdr:cNvSpPr>
      </xdr:nvSpPr>
      <xdr:spPr bwMode="auto">
        <a:xfrm>
          <a:off x="7591425" y="167640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20503" name="AutoShape 23"/>
        <xdr:cNvSpPr>
          <a:spLocks noChangeArrowheads="1"/>
        </xdr:cNvSpPr>
      </xdr:nvSpPr>
      <xdr:spPr bwMode="auto">
        <a:xfrm>
          <a:off x="8077200" y="1676400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20513" name="Text 98"/>
        <xdr:cNvSpPr txBox="1">
          <a:spLocks noChangeArrowheads="1"/>
        </xdr:cNvSpPr>
      </xdr:nvSpPr>
      <xdr:spPr bwMode="auto">
        <a:xfrm>
          <a:off x="8639175" y="4219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20514" name="AutoShape 34"/>
        <xdr:cNvSpPr>
          <a:spLocks noChangeArrowheads="1"/>
        </xdr:cNvSpPr>
      </xdr:nvSpPr>
      <xdr:spPr bwMode="auto">
        <a:xfrm>
          <a:off x="7591425" y="167640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647700</xdr:rowOff>
    </xdr:to>
    <xdr:sp macro="" textlink="">
      <xdr:nvSpPr>
        <xdr:cNvPr id="20515" name="AutoShape 35"/>
        <xdr:cNvSpPr>
          <a:spLocks noChangeArrowheads="1"/>
        </xdr:cNvSpPr>
      </xdr:nvSpPr>
      <xdr:spPr bwMode="auto">
        <a:xfrm>
          <a:off x="8077200" y="1676400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20516" name="AutoShape 36"/>
        <xdr:cNvSpPr>
          <a:spLocks noChangeArrowheads="1"/>
        </xdr:cNvSpPr>
      </xdr:nvSpPr>
      <xdr:spPr bwMode="auto">
        <a:xfrm>
          <a:off x="7591425" y="167640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20517" name="AutoShape 37"/>
        <xdr:cNvSpPr>
          <a:spLocks noChangeArrowheads="1"/>
        </xdr:cNvSpPr>
      </xdr:nvSpPr>
      <xdr:spPr bwMode="auto">
        <a:xfrm>
          <a:off x="8077200" y="1676400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47625</xdr:colOff>
      <xdr:row>8</xdr:row>
      <xdr:rowOff>133350</xdr:rowOff>
    </xdr:from>
    <xdr:to>
      <xdr:col>15</xdr:col>
      <xdr:colOff>266700</xdr:colOff>
      <xdr:row>9</xdr:row>
      <xdr:rowOff>161925</xdr:rowOff>
    </xdr:to>
    <xdr:sp macro="" textlink="">
      <xdr:nvSpPr>
        <xdr:cNvPr id="2" name="AutoShape 38"/>
        <xdr:cNvSpPr>
          <a:spLocks noChangeArrowheads="1"/>
        </xdr:cNvSpPr>
      </xdr:nvSpPr>
      <xdr:spPr bwMode="auto">
        <a:xfrm>
          <a:off x="9201150" y="1876425"/>
          <a:ext cx="219075" cy="2000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20519" name="Text 43"/>
        <xdr:cNvSpPr txBox="1">
          <a:spLocks noChangeArrowheads="1"/>
        </xdr:cNvSpPr>
      </xdr:nvSpPr>
      <xdr:spPr bwMode="auto">
        <a:xfrm>
          <a:off x="0" y="4219575"/>
          <a:ext cx="8639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0520" name="Text 83"/>
        <xdr:cNvSpPr txBox="1">
          <a:spLocks noChangeArrowheads="1"/>
        </xdr:cNvSpPr>
      </xdr:nvSpPr>
      <xdr:spPr bwMode="auto">
        <a:xfrm>
          <a:off x="9525" y="4219575"/>
          <a:ext cx="2085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9</xdr:col>
      <xdr:colOff>19050</xdr:colOff>
      <xdr:row>15</xdr:row>
      <xdr:rowOff>0</xdr:rowOff>
    </xdr:to>
    <xdr:sp macro="" textlink="">
      <xdr:nvSpPr>
        <xdr:cNvPr id="20523" name="Text 86"/>
        <xdr:cNvSpPr txBox="1">
          <a:spLocks noChangeArrowheads="1"/>
        </xdr:cNvSpPr>
      </xdr:nvSpPr>
      <xdr:spPr bwMode="auto">
        <a:xfrm>
          <a:off x="4362450" y="4219575"/>
          <a:ext cx="533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15</xdr:row>
      <xdr:rowOff>0</xdr:rowOff>
    </xdr:from>
    <xdr:to>
      <xdr:col>14</xdr:col>
      <xdr:colOff>19050</xdr:colOff>
      <xdr:row>15</xdr:row>
      <xdr:rowOff>0</xdr:rowOff>
    </xdr:to>
    <xdr:sp macro="" textlink="">
      <xdr:nvSpPr>
        <xdr:cNvPr id="20524" name="Text 87"/>
        <xdr:cNvSpPr txBox="1">
          <a:spLocks noChangeArrowheads="1"/>
        </xdr:cNvSpPr>
      </xdr:nvSpPr>
      <xdr:spPr bwMode="auto">
        <a:xfrm>
          <a:off x="4886325" y="4219575"/>
          <a:ext cx="2200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14</xdr:col>
      <xdr:colOff>19050</xdr:colOff>
      <xdr:row>15</xdr:row>
      <xdr:rowOff>0</xdr:rowOff>
    </xdr:to>
    <xdr:sp macro="" textlink="">
      <xdr:nvSpPr>
        <xdr:cNvPr id="20525" name="Text 88"/>
        <xdr:cNvSpPr txBox="1">
          <a:spLocks noChangeArrowheads="1"/>
        </xdr:cNvSpPr>
      </xdr:nvSpPr>
      <xdr:spPr bwMode="auto">
        <a:xfrm>
          <a:off x="9525" y="4219575"/>
          <a:ext cx="7077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20526" name="Text 89"/>
        <xdr:cNvSpPr txBox="1">
          <a:spLocks noChangeArrowheads="1"/>
        </xdr:cNvSpPr>
      </xdr:nvSpPr>
      <xdr:spPr bwMode="auto">
        <a:xfrm>
          <a:off x="0" y="4219575"/>
          <a:ext cx="5391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0527" name="Text 98"/>
        <xdr:cNvSpPr txBox="1">
          <a:spLocks noChangeArrowheads="1"/>
        </xdr:cNvSpPr>
      </xdr:nvSpPr>
      <xdr:spPr bwMode="auto">
        <a:xfrm>
          <a:off x="8639175" y="6762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20528" name="AutoShape 48"/>
        <xdr:cNvSpPr>
          <a:spLocks noChangeArrowheads="1"/>
        </xdr:cNvSpPr>
      </xdr:nvSpPr>
      <xdr:spPr bwMode="auto">
        <a:xfrm>
          <a:off x="7591425" y="167640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20529" name="AutoShape 49"/>
        <xdr:cNvSpPr>
          <a:spLocks noChangeArrowheads="1"/>
        </xdr:cNvSpPr>
      </xdr:nvSpPr>
      <xdr:spPr bwMode="auto">
        <a:xfrm>
          <a:off x="8077200" y="1676400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0</xdr:col>
      <xdr:colOff>247650</xdr:colOff>
      <xdr:row>27</xdr:row>
      <xdr:rowOff>9525</xdr:rowOff>
    </xdr:to>
    <xdr:sp macro="" textlink="">
      <xdr:nvSpPr>
        <xdr:cNvPr id="20522" name="AutoShape 50"/>
        <xdr:cNvSpPr>
          <a:spLocks noChangeArrowheads="1"/>
        </xdr:cNvSpPr>
      </xdr:nvSpPr>
      <xdr:spPr bwMode="auto">
        <a:xfrm>
          <a:off x="66675" y="7038975"/>
          <a:ext cx="180975" cy="14287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38" name="Text 43"/>
        <xdr:cNvSpPr txBox="1">
          <a:spLocks noChangeArrowheads="1"/>
        </xdr:cNvSpPr>
      </xdr:nvSpPr>
      <xdr:spPr bwMode="auto">
        <a:xfrm>
          <a:off x="0" y="3038475"/>
          <a:ext cx="10201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39" name="Text 83"/>
        <xdr:cNvSpPr txBox="1">
          <a:spLocks noChangeArrowheads="1"/>
        </xdr:cNvSpPr>
      </xdr:nvSpPr>
      <xdr:spPr bwMode="auto">
        <a:xfrm>
          <a:off x="9525" y="3038475"/>
          <a:ext cx="1581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9</xdr:col>
      <xdr:colOff>19050</xdr:colOff>
      <xdr:row>15</xdr:row>
      <xdr:rowOff>0</xdr:rowOff>
    </xdr:to>
    <xdr:sp macro="" textlink="">
      <xdr:nvSpPr>
        <xdr:cNvPr id="40" name="Text 86"/>
        <xdr:cNvSpPr txBox="1">
          <a:spLocks noChangeArrowheads="1"/>
        </xdr:cNvSpPr>
      </xdr:nvSpPr>
      <xdr:spPr bwMode="auto">
        <a:xfrm>
          <a:off x="3848100" y="3038475"/>
          <a:ext cx="2076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15</xdr:row>
      <xdr:rowOff>0</xdr:rowOff>
    </xdr:from>
    <xdr:to>
      <xdr:col>14</xdr:col>
      <xdr:colOff>19050</xdr:colOff>
      <xdr:row>15</xdr:row>
      <xdr:rowOff>0</xdr:rowOff>
    </xdr:to>
    <xdr:sp macro="" textlink="">
      <xdr:nvSpPr>
        <xdr:cNvPr id="41" name="Text 87"/>
        <xdr:cNvSpPr txBox="1">
          <a:spLocks noChangeArrowheads="1"/>
        </xdr:cNvSpPr>
      </xdr:nvSpPr>
      <xdr:spPr bwMode="auto">
        <a:xfrm>
          <a:off x="5915025" y="3038475"/>
          <a:ext cx="2733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14</xdr:col>
      <xdr:colOff>19050</xdr:colOff>
      <xdr:row>15</xdr:row>
      <xdr:rowOff>0</xdr:rowOff>
    </xdr:to>
    <xdr:sp macro="" textlink="">
      <xdr:nvSpPr>
        <xdr:cNvPr id="42" name="Text 88"/>
        <xdr:cNvSpPr txBox="1">
          <a:spLocks noChangeArrowheads="1"/>
        </xdr:cNvSpPr>
      </xdr:nvSpPr>
      <xdr:spPr bwMode="auto">
        <a:xfrm>
          <a:off x="9525" y="3038475"/>
          <a:ext cx="8639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43" name="Text 89"/>
        <xdr:cNvSpPr txBox="1">
          <a:spLocks noChangeArrowheads="1"/>
        </xdr:cNvSpPr>
      </xdr:nvSpPr>
      <xdr:spPr bwMode="auto">
        <a:xfrm>
          <a:off x="0" y="3038475"/>
          <a:ext cx="6534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44" name="Text 98"/>
        <xdr:cNvSpPr txBox="1">
          <a:spLocks noChangeArrowheads="1"/>
        </xdr:cNvSpPr>
      </xdr:nvSpPr>
      <xdr:spPr bwMode="auto">
        <a:xfrm>
          <a:off x="10201275" y="4991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45" name="AutoShape 22"/>
        <xdr:cNvSpPr>
          <a:spLocks noChangeArrowheads="1"/>
        </xdr:cNvSpPr>
      </xdr:nvSpPr>
      <xdr:spPr bwMode="auto">
        <a:xfrm>
          <a:off x="9153525" y="19145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9639300" y="1914525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47" name="Text 98"/>
        <xdr:cNvSpPr txBox="1">
          <a:spLocks noChangeArrowheads="1"/>
        </xdr:cNvSpPr>
      </xdr:nvSpPr>
      <xdr:spPr bwMode="auto">
        <a:xfrm>
          <a:off x="10201275" y="3038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48" name="AutoShape 34"/>
        <xdr:cNvSpPr>
          <a:spLocks noChangeArrowheads="1"/>
        </xdr:cNvSpPr>
      </xdr:nvSpPr>
      <xdr:spPr bwMode="auto">
        <a:xfrm>
          <a:off x="9153525" y="19145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647700</xdr:rowOff>
    </xdr:to>
    <xdr:sp macro="" textlink="">
      <xdr:nvSpPr>
        <xdr:cNvPr id="49" name="AutoShape 35"/>
        <xdr:cNvSpPr>
          <a:spLocks noChangeArrowheads="1"/>
        </xdr:cNvSpPr>
      </xdr:nvSpPr>
      <xdr:spPr bwMode="auto">
        <a:xfrm>
          <a:off x="9639300" y="1914525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50" name="AutoShape 36"/>
        <xdr:cNvSpPr>
          <a:spLocks noChangeArrowheads="1"/>
        </xdr:cNvSpPr>
      </xdr:nvSpPr>
      <xdr:spPr bwMode="auto">
        <a:xfrm>
          <a:off x="9153525" y="19145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51" name="AutoShape 37"/>
        <xdr:cNvSpPr>
          <a:spLocks noChangeArrowheads="1"/>
        </xdr:cNvSpPr>
      </xdr:nvSpPr>
      <xdr:spPr bwMode="auto">
        <a:xfrm>
          <a:off x="9639300" y="1914525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47625</xdr:colOff>
      <xdr:row>8</xdr:row>
      <xdr:rowOff>133350</xdr:rowOff>
    </xdr:from>
    <xdr:to>
      <xdr:col>15</xdr:col>
      <xdr:colOff>266700</xdr:colOff>
      <xdr:row>9</xdr:row>
      <xdr:rowOff>161925</xdr:rowOff>
    </xdr:to>
    <xdr:sp macro="" textlink="">
      <xdr:nvSpPr>
        <xdr:cNvPr id="52" name="AutoShape 38"/>
        <xdr:cNvSpPr>
          <a:spLocks noChangeArrowheads="1"/>
        </xdr:cNvSpPr>
      </xdr:nvSpPr>
      <xdr:spPr bwMode="auto">
        <a:xfrm>
          <a:off x="9201150" y="1876425"/>
          <a:ext cx="219075" cy="2000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53" name="Text 43"/>
        <xdr:cNvSpPr txBox="1">
          <a:spLocks noChangeArrowheads="1"/>
        </xdr:cNvSpPr>
      </xdr:nvSpPr>
      <xdr:spPr bwMode="auto">
        <a:xfrm>
          <a:off x="0" y="3038475"/>
          <a:ext cx="10201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54" name="Text 83"/>
        <xdr:cNvSpPr txBox="1">
          <a:spLocks noChangeArrowheads="1"/>
        </xdr:cNvSpPr>
      </xdr:nvSpPr>
      <xdr:spPr bwMode="auto">
        <a:xfrm>
          <a:off x="9525" y="3038475"/>
          <a:ext cx="1581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9</xdr:col>
      <xdr:colOff>19050</xdr:colOff>
      <xdr:row>15</xdr:row>
      <xdr:rowOff>0</xdr:rowOff>
    </xdr:to>
    <xdr:sp macro="" textlink="">
      <xdr:nvSpPr>
        <xdr:cNvPr id="55" name="Text 86"/>
        <xdr:cNvSpPr txBox="1">
          <a:spLocks noChangeArrowheads="1"/>
        </xdr:cNvSpPr>
      </xdr:nvSpPr>
      <xdr:spPr bwMode="auto">
        <a:xfrm>
          <a:off x="3848100" y="3038475"/>
          <a:ext cx="2076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15</xdr:row>
      <xdr:rowOff>0</xdr:rowOff>
    </xdr:from>
    <xdr:to>
      <xdr:col>14</xdr:col>
      <xdr:colOff>19050</xdr:colOff>
      <xdr:row>15</xdr:row>
      <xdr:rowOff>0</xdr:rowOff>
    </xdr:to>
    <xdr:sp macro="" textlink="">
      <xdr:nvSpPr>
        <xdr:cNvPr id="56" name="Text 87"/>
        <xdr:cNvSpPr txBox="1">
          <a:spLocks noChangeArrowheads="1"/>
        </xdr:cNvSpPr>
      </xdr:nvSpPr>
      <xdr:spPr bwMode="auto">
        <a:xfrm>
          <a:off x="5915025" y="3038475"/>
          <a:ext cx="2733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14</xdr:col>
      <xdr:colOff>19050</xdr:colOff>
      <xdr:row>15</xdr:row>
      <xdr:rowOff>0</xdr:rowOff>
    </xdr:to>
    <xdr:sp macro="" textlink="">
      <xdr:nvSpPr>
        <xdr:cNvPr id="57" name="Text 88"/>
        <xdr:cNvSpPr txBox="1">
          <a:spLocks noChangeArrowheads="1"/>
        </xdr:cNvSpPr>
      </xdr:nvSpPr>
      <xdr:spPr bwMode="auto">
        <a:xfrm>
          <a:off x="9525" y="3038475"/>
          <a:ext cx="8639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58" name="Text 89"/>
        <xdr:cNvSpPr txBox="1">
          <a:spLocks noChangeArrowheads="1"/>
        </xdr:cNvSpPr>
      </xdr:nvSpPr>
      <xdr:spPr bwMode="auto">
        <a:xfrm>
          <a:off x="0" y="3038475"/>
          <a:ext cx="6534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59" name="Text 98"/>
        <xdr:cNvSpPr txBox="1">
          <a:spLocks noChangeArrowheads="1"/>
        </xdr:cNvSpPr>
      </xdr:nvSpPr>
      <xdr:spPr bwMode="auto">
        <a:xfrm>
          <a:off x="102012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60" name="AutoShape 48"/>
        <xdr:cNvSpPr>
          <a:spLocks noChangeArrowheads="1"/>
        </xdr:cNvSpPr>
      </xdr:nvSpPr>
      <xdr:spPr bwMode="auto">
        <a:xfrm>
          <a:off x="9153525" y="19145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61" name="AutoShape 49"/>
        <xdr:cNvSpPr>
          <a:spLocks noChangeArrowheads="1"/>
        </xdr:cNvSpPr>
      </xdr:nvSpPr>
      <xdr:spPr bwMode="auto">
        <a:xfrm>
          <a:off x="9639300" y="1914525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0</xdr:col>
      <xdr:colOff>247650</xdr:colOff>
      <xdr:row>27</xdr:row>
      <xdr:rowOff>9525</xdr:rowOff>
    </xdr:to>
    <xdr:sp macro="" textlink="">
      <xdr:nvSpPr>
        <xdr:cNvPr id="62" name="AutoShape 50"/>
        <xdr:cNvSpPr>
          <a:spLocks noChangeArrowheads="1"/>
        </xdr:cNvSpPr>
      </xdr:nvSpPr>
      <xdr:spPr bwMode="auto">
        <a:xfrm>
          <a:off x="66675" y="5372100"/>
          <a:ext cx="180975" cy="14287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2" name="Text 43"/>
        <xdr:cNvSpPr txBox="1">
          <a:spLocks noChangeArrowheads="1"/>
        </xdr:cNvSpPr>
      </xdr:nvSpPr>
      <xdr:spPr bwMode="auto">
        <a:xfrm>
          <a:off x="0" y="4857750"/>
          <a:ext cx="10201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" name="Text 83"/>
        <xdr:cNvSpPr txBox="1">
          <a:spLocks noChangeArrowheads="1"/>
        </xdr:cNvSpPr>
      </xdr:nvSpPr>
      <xdr:spPr bwMode="auto">
        <a:xfrm>
          <a:off x="9525" y="4857750"/>
          <a:ext cx="1581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9</xdr:col>
      <xdr:colOff>19050</xdr:colOff>
      <xdr:row>30</xdr:row>
      <xdr:rowOff>0</xdr:rowOff>
    </xdr:to>
    <xdr:sp macro="" textlink="">
      <xdr:nvSpPr>
        <xdr:cNvPr id="4" name="Text 86"/>
        <xdr:cNvSpPr txBox="1">
          <a:spLocks noChangeArrowheads="1"/>
        </xdr:cNvSpPr>
      </xdr:nvSpPr>
      <xdr:spPr bwMode="auto">
        <a:xfrm>
          <a:off x="3848100" y="4857750"/>
          <a:ext cx="2076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30</xdr:row>
      <xdr:rowOff>0</xdr:rowOff>
    </xdr:from>
    <xdr:to>
      <xdr:col>14</xdr:col>
      <xdr:colOff>19050</xdr:colOff>
      <xdr:row>30</xdr:row>
      <xdr:rowOff>0</xdr:rowOff>
    </xdr:to>
    <xdr:sp macro="" textlink="">
      <xdr:nvSpPr>
        <xdr:cNvPr id="5" name="Text 87"/>
        <xdr:cNvSpPr txBox="1">
          <a:spLocks noChangeArrowheads="1"/>
        </xdr:cNvSpPr>
      </xdr:nvSpPr>
      <xdr:spPr bwMode="auto">
        <a:xfrm>
          <a:off x="5915025" y="4857750"/>
          <a:ext cx="2733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14</xdr:col>
      <xdr:colOff>19050</xdr:colOff>
      <xdr:row>30</xdr:row>
      <xdr:rowOff>0</xdr:rowOff>
    </xdr:to>
    <xdr:sp macro="" textlink="">
      <xdr:nvSpPr>
        <xdr:cNvPr id="6" name="Text 88"/>
        <xdr:cNvSpPr txBox="1">
          <a:spLocks noChangeArrowheads="1"/>
        </xdr:cNvSpPr>
      </xdr:nvSpPr>
      <xdr:spPr bwMode="auto">
        <a:xfrm>
          <a:off x="9525" y="4857750"/>
          <a:ext cx="8639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7" name="Text 89"/>
        <xdr:cNvSpPr txBox="1">
          <a:spLocks noChangeArrowheads="1"/>
        </xdr:cNvSpPr>
      </xdr:nvSpPr>
      <xdr:spPr bwMode="auto">
        <a:xfrm>
          <a:off x="0" y="4857750"/>
          <a:ext cx="6534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8" name="AutoShape 22"/>
        <xdr:cNvSpPr>
          <a:spLocks noChangeArrowheads="1"/>
        </xdr:cNvSpPr>
      </xdr:nvSpPr>
      <xdr:spPr bwMode="auto">
        <a:xfrm>
          <a:off x="9153525" y="19145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9639300" y="1914525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 macro="" textlink="">
      <xdr:nvSpPr>
        <xdr:cNvPr id="10" name="Text 43"/>
        <xdr:cNvSpPr txBox="1">
          <a:spLocks noChangeArrowheads="1"/>
        </xdr:cNvSpPr>
      </xdr:nvSpPr>
      <xdr:spPr bwMode="auto">
        <a:xfrm>
          <a:off x="0" y="4676775"/>
          <a:ext cx="10201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1" name="Text 83"/>
        <xdr:cNvSpPr txBox="1">
          <a:spLocks noChangeArrowheads="1"/>
        </xdr:cNvSpPr>
      </xdr:nvSpPr>
      <xdr:spPr bwMode="auto">
        <a:xfrm>
          <a:off x="9525" y="4676775"/>
          <a:ext cx="1581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9</xdr:col>
      <xdr:colOff>19050</xdr:colOff>
      <xdr:row>29</xdr:row>
      <xdr:rowOff>0</xdr:rowOff>
    </xdr:to>
    <xdr:sp macro="" textlink="">
      <xdr:nvSpPr>
        <xdr:cNvPr id="12" name="Text 86"/>
        <xdr:cNvSpPr txBox="1">
          <a:spLocks noChangeArrowheads="1"/>
        </xdr:cNvSpPr>
      </xdr:nvSpPr>
      <xdr:spPr bwMode="auto">
        <a:xfrm>
          <a:off x="3848100" y="4676775"/>
          <a:ext cx="2076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14</xdr:col>
      <xdr:colOff>19050</xdr:colOff>
      <xdr:row>29</xdr:row>
      <xdr:rowOff>0</xdr:rowOff>
    </xdr:to>
    <xdr:sp macro="" textlink="">
      <xdr:nvSpPr>
        <xdr:cNvPr id="13" name="Text 87"/>
        <xdr:cNvSpPr txBox="1">
          <a:spLocks noChangeArrowheads="1"/>
        </xdr:cNvSpPr>
      </xdr:nvSpPr>
      <xdr:spPr bwMode="auto">
        <a:xfrm>
          <a:off x="5915025" y="4676775"/>
          <a:ext cx="2733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14</xdr:col>
      <xdr:colOff>19050</xdr:colOff>
      <xdr:row>29</xdr:row>
      <xdr:rowOff>0</xdr:rowOff>
    </xdr:to>
    <xdr:sp macro="" textlink="">
      <xdr:nvSpPr>
        <xdr:cNvPr id="14" name="Text 88"/>
        <xdr:cNvSpPr txBox="1">
          <a:spLocks noChangeArrowheads="1"/>
        </xdr:cNvSpPr>
      </xdr:nvSpPr>
      <xdr:spPr bwMode="auto">
        <a:xfrm>
          <a:off x="9525" y="4676775"/>
          <a:ext cx="8639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" name="Text 89"/>
        <xdr:cNvSpPr txBox="1">
          <a:spLocks noChangeArrowheads="1"/>
        </xdr:cNvSpPr>
      </xdr:nvSpPr>
      <xdr:spPr bwMode="auto">
        <a:xfrm>
          <a:off x="0" y="4676775"/>
          <a:ext cx="6534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16" name="Text 98"/>
        <xdr:cNvSpPr txBox="1">
          <a:spLocks noChangeArrowheads="1"/>
        </xdr:cNvSpPr>
      </xdr:nvSpPr>
      <xdr:spPr bwMode="auto">
        <a:xfrm>
          <a:off x="10201275" y="4857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17" name="AutoShape 34"/>
        <xdr:cNvSpPr>
          <a:spLocks noChangeArrowheads="1"/>
        </xdr:cNvSpPr>
      </xdr:nvSpPr>
      <xdr:spPr bwMode="auto">
        <a:xfrm>
          <a:off x="9153525" y="19145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647700</xdr:rowOff>
    </xdr:to>
    <xdr:sp macro="" textlink="">
      <xdr:nvSpPr>
        <xdr:cNvPr id="18" name="AutoShape 35"/>
        <xdr:cNvSpPr>
          <a:spLocks noChangeArrowheads="1"/>
        </xdr:cNvSpPr>
      </xdr:nvSpPr>
      <xdr:spPr bwMode="auto">
        <a:xfrm>
          <a:off x="9639300" y="1914525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19" name="AutoShape 36"/>
        <xdr:cNvSpPr>
          <a:spLocks noChangeArrowheads="1"/>
        </xdr:cNvSpPr>
      </xdr:nvSpPr>
      <xdr:spPr bwMode="auto">
        <a:xfrm>
          <a:off x="9153525" y="19145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20" name="AutoShape 37"/>
        <xdr:cNvSpPr>
          <a:spLocks noChangeArrowheads="1"/>
        </xdr:cNvSpPr>
      </xdr:nvSpPr>
      <xdr:spPr bwMode="auto">
        <a:xfrm>
          <a:off x="9639300" y="1914525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47625</xdr:colOff>
      <xdr:row>8</xdr:row>
      <xdr:rowOff>133350</xdr:rowOff>
    </xdr:from>
    <xdr:to>
      <xdr:col>15</xdr:col>
      <xdr:colOff>266700</xdr:colOff>
      <xdr:row>9</xdr:row>
      <xdr:rowOff>161925</xdr:rowOff>
    </xdr:to>
    <xdr:sp macro="" textlink="">
      <xdr:nvSpPr>
        <xdr:cNvPr id="21" name="AutoShape 38"/>
        <xdr:cNvSpPr>
          <a:spLocks noChangeArrowheads="1"/>
        </xdr:cNvSpPr>
      </xdr:nvSpPr>
      <xdr:spPr bwMode="auto">
        <a:xfrm>
          <a:off x="9201150" y="1876425"/>
          <a:ext cx="219075" cy="2000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22" name="Text 43"/>
        <xdr:cNvSpPr txBox="1">
          <a:spLocks noChangeArrowheads="1"/>
        </xdr:cNvSpPr>
      </xdr:nvSpPr>
      <xdr:spPr bwMode="auto">
        <a:xfrm>
          <a:off x="0" y="4857750"/>
          <a:ext cx="10201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23" name="Text 83"/>
        <xdr:cNvSpPr txBox="1">
          <a:spLocks noChangeArrowheads="1"/>
        </xdr:cNvSpPr>
      </xdr:nvSpPr>
      <xdr:spPr bwMode="auto">
        <a:xfrm>
          <a:off x="9525" y="4857750"/>
          <a:ext cx="1581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9</xdr:col>
      <xdr:colOff>19050</xdr:colOff>
      <xdr:row>30</xdr:row>
      <xdr:rowOff>0</xdr:rowOff>
    </xdr:to>
    <xdr:sp macro="" textlink="">
      <xdr:nvSpPr>
        <xdr:cNvPr id="24" name="Text 86"/>
        <xdr:cNvSpPr txBox="1">
          <a:spLocks noChangeArrowheads="1"/>
        </xdr:cNvSpPr>
      </xdr:nvSpPr>
      <xdr:spPr bwMode="auto">
        <a:xfrm>
          <a:off x="3848100" y="4857750"/>
          <a:ext cx="2076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30</xdr:row>
      <xdr:rowOff>0</xdr:rowOff>
    </xdr:from>
    <xdr:to>
      <xdr:col>14</xdr:col>
      <xdr:colOff>19050</xdr:colOff>
      <xdr:row>30</xdr:row>
      <xdr:rowOff>0</xdr:rowOff>
    </xdr:to>
    <xdr:sp macro="" textlink="">
      <xdr:nvSpPr>
        <xdr:cNvPr id="25" name="Text 87"/>
        <xdr:cNvSpPr txBox="1">
          <a:spLocks noChangeArrowheads="1"/>
        </xdr:cNvSpPr>
      </xdr:nvSpPr>
      <xdr:spPr bwMode="auto">
        <a:xfrm>
          <a:off x="5915025" y="4857750"/>
          <a:ext cx="2733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14</xdr:col>
      <xdr:colOff>19050</xdr:colOff>
      <xdr:row>30</xdr:row>
      <xdr:rowOff>0</xdr:rowOff>
    </xdr:to>
    <xdr:sp macro="" textlink="">
      <xdr:nvSpPr>
        <xdr:cNvPr id="26" name="Text 88"/>
        <xdr:cNvSpPr txBox="1">
          <a:spLocks noChangeArrowheads="1"/>
        </xdr:cNvSpPr>
      </xdr:nvSpPr>
      <xdr:spPr bwMode="auto">
        <a:xfrm>
          <a:off x="9525" y="4857750"/>
          <a:ext cx="8639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27" name="Text 89"/>
        <xdr:cNvSpPr txBox="1">
          <a:spLocks noChangeArrowheads="1"/>
        </xdr:cNvSpPr>
      </xdr:nvSpPr>
      <xdr:spPr bwMode="auto">
        <a:xfrm>
          <a:off x="0" y="4857750"/>
          <a:ext cx="6534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28" name="AutoShape 48"/>
        <xdr:cNvSpPr>
          <a:spLocks noChangeArrowheads="1"/>
        </xdr:cNvSpPr>
      </xdr:nvSpPr>
      <xdr:spPr bwMode="auto">
        <a:xfrm>
          <a:off x="9153525" y="19145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29" name="AutoShape 49"/>
        <xdr:cNvSpPr>
          <a:spLocks noChangeArrowheads="1"/>
        </xdr:cNvSpPr>
      </xdr:nvSpPr>
      <xdr:spPr bwMode="auto">
        <a:xfrm>
          <a:off x="9639300" y="1914525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30" name="Text 98"/>
        <xdr:cNvSpPr txBox="1">
          <a:spLocks noChangeArrowheads="1"/>
        </xdr:cNvSpPr>
      </xdr:nvSpPr>
      <xdr:spPr bwMode="auto">
        <a:xfrm>
          <a:off x="10363200" y="5524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32</xdr:row>
      <xdr:rowOff>38100</xdr:rowOff>
    </xdr:from>
    <xdr:to>
      <xdr:col>0</xdr:col>
      <xdr:colOff>247650</xdr:colOff>
      <xdr:row>33</xdr:row>
      <xdr:rowOff>9525</xdr:rowOff>
    </xdr:to>
    <xdr:sp macro="" textlink="">
      <xdr:nvSpPr>
        <xdr:cNvPr id="31" name="AutoShape 50"/>
        <xdr:cNvSpPr>
          <a:spLocks noChangeArrowheads="1"/>
        </xdr:cNvSpPr>
      </xdr:nvSpPr>
      <xdr:spPr bwMode="auto">
        <a:xfrm>
          <a:off x="66675" y="5562600"/>
          <a:ext cx="180975" cy="14287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 macro="" textlink="">
      <xdr:nvSpPr>
        <xdr:cNvPr id="32" name="Text 43"/>
        <xdr:cNvSpPr txBox="1">
          <a:spLocks noChangeArrowheads="1"/>
        </xdr:cNvSpPr>
      </xdr:nvSpPr>
      <xdr:spPr bwMode="auto">
        <a:xfrm>
          <a:off x="0" y="20250150"/>
          <a:ext cx="9782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3" name="Text 83"/>
        <xdr:cNvSpPr txBox="1">
          <a:spLocks noChangeArrowheads="1"/>
        </xdr:cNvSpPr>
      </xdr:nvSpPr>
      <xdr:spPr bwMode="auto">
        <a:xfrm>
          <a:off x="9525" y="20250150"/>
          <a:ext cx="1666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9</xdr:col>
      <xdr:colOff>19050</xdr:colOff>
      <xdr:row>43</xdr:row>
      <xdr:rowOff>0</xdr:rowOff>
    </xdr:to>
    <xdr:sp macro="" textlink="">
      <xdr:nvSpPr>
        <xdr:cNvPr id="34" name="Text 86"/>
        <xdr:cNvSpPr txBox="1">
          <a:spLocks noChangeArrowheads="1"/>
        </xdr:cNvSpPr>
      </xdr:nvSpPr>
      <xdr:spPr bwMode="auto">
        <a:xfrm>
          <a:off x="3886200" y="20250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14</xdr:col>
      <xdr:colOff>19050</xdr:colOff>
      <xdr:row>43</xdr:row>
      <xdr:rowOff>0</xdr:rowOff>
    </xdr:to>
    <xdr:sp macro="" textlink="">
      <xdr:nvSpPr>
        <xdr:cNvPr id="35" name="Text 87"/>
        <xdr:cNvSpPr txBox="1">
          <a:spLocks noChangeArrowheads="1"/>
        </xdr:cNvSpPr>
      </xdr:nvSpPr>
      <xdr:spPr bwMode="auto">
        <a:xfrm>
          <a:off x="5772150" y="20250150"/>
          <a:ext cx="2638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14</xdr:col>
      <xdr:colOff>19050</xdr:colOff>
      <xdr:row>43</xdr:row>
      <xdr:rowOff>0</xdr:rowOff>
    </xdr:to>
    <xdr:sp macro="" textlink="">
      <xdr:nvSpPr>
        <xdr:cNvPr id="36" name="Text 88"/>
        <xdr:cNvSpPr txBox="1">
          <a:spLocks noChangeArrowheads="1"/>
        </xdr:cNvSpPr>
      </xdr:nvSpPr>
      <xdr:spPr bwMode="auto">
        <a:xfrm>
          <a:off x="9525" y="20250150"/>
          <a:ext cx="8401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37" name="Text 89"/>
        <xdr:cNvSpPr txBox="1">
          <a:spLocks noChangeArrowheads="1"/>
        </xdr:cNvSpPr>
      </xdr:nvSpPr>
      <xdr:spPr bwMode="auto">
        <a:xfrm>
          <a:off x="0" y="20250150"/>
          <a:ext cx="6229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38" name="AutoShape 22"/>
        <xdr:cNvSpPr>
          <a:spLocks noChangeArrowheads="1"/>
        </xdr:cNvSpPr>
      </xdr:nvSpPr>
      <xdr:spPr bwMode="auto">
        <a:xfrm>
          <a:off x="8877300" y="18002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9277350" y="18002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 macro="" textlink="">
      <xdr:nvSpPr>
        <xdr:cNvPr id="40" name="Text 43"/>
        <xdr:cNvSpPr txBox="1">
          <a:spLocks noChangeArrowheads="1"/>
        </xdr:cNvSpPr>
      </xdr:nvSpPr>
      <xdr:spPr bwMode="auto">
        <a:xfrm>
          <a:off x="0" y="19907250"/>
          <a:ext cx="9782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41" name="Text 83"/>
        <xdr:cNvSpPr txBox="1">
          <a:spLocks noChangeArrowheads="1"/>
        </xdr:cNvSpPr>
      </xdr:nvSpPr>
      <xdr:spPr bwMode="auto">
        <a:xfrm>
          <a:off x="9525" y="19907250"/>
          <a:ext cx="1666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9</xdr:col>
      <xdr:colOff>19050</xdr:colOff>
      <xdr:row>42</xdr:row>
      <xdr:rowOff>0</xdr:rowOff>
    </xdr:to>
    <xdr:sp macro="" textlink="">
      <xdr:nvSpPr>
        <xdr:cNvPr id="42" name="Text 86"/>
        <xdr:cNvSpPr txBox="1">
          <a:spLocks noChangeArrowheads="1"/>
        </xdr:cNvSpPr>
      </xdr:nvSpPr>
      <xdr:spPr bwMode="auto">
        <a:xfrm>
          <a:off x="3886200" y="199072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14</xdr:col>
      <xdr:colOff>19050</xdr:colOff>
      <xdr:row>42</xdr:row>
      <xdr:rowOff>0</xdr:rowOff>
    </xdr:to>
    <xdr:sp macro="" textlink="">
      <xdr:nvSpPr>
        <xdr:cNvPr id="43" name="Text 87"/>
        <xdr:cNvSpPr txBox="1">
          <a:spLocks noChangeArrowheads="1"/>
        </xdr:cNvSpPr>
      </xdr:nvSpPr>
      <xdr:spPr bwMode="auto">
        <a:xfrm>
          <a:off x="5772150" y="19907250"/>
          <a:ext cx="2638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14</xdr:col>
      <xdr:colOff>19050</xdr:colOff>
      <xdr:row>42</xdr:row>
      <xdr:rowOff>0</xdr:rowOff>
    </xdr:to>
    <xdr:sp macro="" textlink="">
      <xdr:nvSpPr>
        <xdr:cNvPr id="44" name="Text 88"/>
        <xdr:cNvSpPr txBox="1">
          <a:spLocks noChangeArrowheads="1"/>
        </xdr:cNvSpPr>
      </xdr:nvSpPr>
      <xdr:spPr bwMode="auto">
        <a:xfrm>
          <a:off x="9525" y="19907250"/>
          <a:ext cx="8401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45" name="Text 89"/>
        <xdr:cNvSpPr txBox="1">
          <a:spLocks noChangeArrowheads="1"/>
        </xdr:cNvSpPr>
      </xdr:nvSpPr>
      <xdr:spPr bwMode="auto">
        <a:xfrm>
          <a:off x="0" y="19907250"/>
          <a:ext cx="6229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 macro="" textlink="">
      <xdr:nvSpPr>
        <xdr:cNvPr id="46" name="Text 98"/>
        <xdr:cNvSpPr txBox="1">
          <a:spLocks noChangeArrowheads="1"/>
        </xdr:cNvSpPr>
      </xdr:nvSpPr>
      <xdr:spPr bwMode="auto">
        <a:xfrm>
          <a:off x="9782175" y="2025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47" name="AutoShape 34"/>
        <xdr:cNvSpPr>
          <a:spLocks noChangeArrowheads="1"/>
        </xdr:cNvSpPr>
      </xdr:nvSpPr>
      <xdr:spPr bwMode="auto">
        <a:xfrm>
          <a:off x="8877300" y="18002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647700</xdr:rowOff>
    </xdr:to>
    <xdr:sp macro="" textlink="">
      <xdr:nvSpPr>
        <xdr:cNvPr id="48" name="AutoShape 35"/>
        <xdr:cNvSpPr>
          <a:spLocks noChangeArrowheads="1"/>
        </xdr:cNvSpPr>
      </xdr:nvSpPr>
      <xdr:spPr bwMode="auto">
        <a:xfrm>
          <a:off x="9277350" y="18002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49" name="AutoShape 36"/>
        <xdr:cNvSpPr>
          <a:spLocks noChangeArrowheads="1"/>
        </xdr:cNvSpPr>
      </xdr:nvSpPr>
      <xdr:spPr bwMode="auto">
        <a:xfrm>
          <a:off x="8877300" y="18002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50" name="AutoShape 37"/>
        <xdr:cNvSpPr>
          <a:spLocks noChangeArrowheads="1"/>
        </xdr:cNvSpPr>
      </xdr:nvSpPr>
      <xdr:spPr bwMode="auto">
        <a:xfrm>
          <a:off x="9277350" y="18002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47625</xdr:colOff>
      <xdr:row>8</xdr:row>
      <xdr:rowOff>133350</xdr:rowOff>
    </xdr:from>
    <xdr:to>
      <xdr:col>15</xdr:col>
      <xdr:colOff>266700</xdr:colOff>
      <xdr:row>9</xdr:row>
      <xdr:rowOff>161925</xdr:rowOff>
    </xdr:to>
    <xdr:sp macro="" textlink="">
      <xdr:nvSpPr>
        <xdr:cNvPr id="51" name="AutoShape 38"/>
        <xdr:cNvSpPr>
          <a:spLocks noChangeArrowheads="1"/>
        </xdr:cNvSpPr>
      </xdr:nvSpPr>
      <xdr:spPr bwMode="auto">
        <a:xfrm>
          <a:off x="8924925" y="1771650"/>
          <a:ext cx="219075" cy="19050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 macro="" textlink="">
      <xdr:nvSpPr>
        <xdr:cNvPr id="52" name="Text 43"/>
        <xdr:cNvSpPr txBox="1">
          <a:spLocks noChangeArrowheads="1"/>
        </xdr:cNvSpPr>
      </xdr:nvSpPr>
      <xdr:spPr bwMode="auto">
        <a:xfrm>
          <a:off x="0" y="20250150"/>
          <a:ext cx="9782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53" name="Text 83"/>
        <xdr:cNvSpPr txBox="1">
          <a:spLocks noChangeArrowheads="1"/>
        </xdr:cNvSpPr>
      </xdr:nvSpPr>
      <xdr:spPr bwMode="auto">
        <a:xfrm>
          <a:off x="9525" y="20250150"/>
          <a:ext cx="1666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9</xdr:col>
      <xdr:colOff>19050</xdr:colOff>
      <xdr:row>43</xdr:row>
      <xdr:rowOff>0</xdr:rowOff>
    </xdr:to>
    <xdr:sp macro="" textlink="">
      <xdr:nvSpPr>
        <xdr:cNvPr id="54" name="Text 86"/>
        <xdr:cNvSpPr txBox="1">
          <a:spLocks noChangeArrowheads="1"/>
        </xdr:cNvSpPr>
      </xdr:nvSpPr>
      <xdr:spPr bwMode="auto">
        <a:xfrm>
          <a:off x="3886200" y="20250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14</xdr:col>
      <xdr:colOff>19050</xdr:colOff>
      <xdr:row>43</xdr:row>
      <xdr:rowOff>0</xdr:rowOff>
    </xdr:to>
    <xdr:sp macro="" textlink="">
      <xdr:nvSpPr>
        <xdr:cNvPr id="55" name="Text 87"/>
        <xdr:cNvSpPr txBox="1">
          <a:spLocks noChangeArrowheads="1"/>
        </xdr:cNvSpPr>
      </xdr:nvSpPr>
      <xdr:spPr bwMode="auto">
        <a:xfrm>
          <a:off x="5772150" y="20250150"/>
          <a:ext cx="2638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43</xdr:row>
      <xdr:rowOff>0</xdr:rowOff>
    </xdr:from>
    <xdr:to>
      <xdr:col>14</xdr:col>
      <xdr:colOff>19050</xdr:colOff>
      <xdr:row>43</xdr:row>
      <xdr:rowOff>0</xdr:rowOff>
    </xdr:to>
    <xdr:sp macro="" textlink="">
      <xdr:nvSpPr>
        <xdr:cNvPr id="56" name="Text 88"/>
        <xdr:cNvSpPr txBox="1">
          <a:spLocks noChangeArrowheads="1"/>
        </xdr:cNvSpPr>
      </xdr:nvSpPr>
      <xdr:spPr bwMode="auto">
        <a:xfrm>
          <a:off x="9525" y="20250150"/>
          <a:ext cx="8401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57" name="Text 89"/>
        <xdr:cNvSpPr txBox="1">
          <a:spLocks noChangeArrowheads="1"/>
        </xdr:cNvSpPr>
      </xdr:nvSpPr>
      <xdr:spPr bwMode="auto">
        <a:xfrm>
          <a:off x="0" y="20250150"/>
          <a:ext cx="6229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58" name="AutoShape 48"/>
        <xdr:cNvSpPr>
          <a:spLocks noChangeArrowheads="1"/>
        </xdr:cNvSpPr>
      </xdr:nvSpPr>
      <xdr:spPr bwMode="auto">
        <a:xfrm>
          <a:off x="8877300" y="18002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59" name="AutoShape 49"/>
        <xdr:cNvSpPr>
          <a:spLocks noChangeArrowheads="1"/>
        </xdr:cNvSpPr>
      </xdr:nvSpPr>
      <xdr:spPr bwMode="auto">
        <a:xfrm>
          <a:off x="9277350" y="1800225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45</xdr:row>
      <xdr:rowOff>0</xdr:rowOff>
    </xdr:to>
    <xdr:sp macro="" textlink="">
      <xdr:nvSpPr>
        <xdr:cNvPr id="60" name="Text 98"/>
        <xdr:cNvSpPr txBox="1">
          <a:spLocks noChangeArrowheads="1"/>
        </xdr:cNvSpPr>
      </xdr:nvSpPr>
      <xdr:spPr bwMode="auto">
        <a:xfrm>
          <a:off x="9782175" y="20583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45</xdr:row>
      <xdr:rowOff>38100</xdr:rowOff>
    </xdr:from>
    <xdr:to>
      <xdr:col>0</xdr:col>
      <xdr:colOff>247650</xdr:colOff>
      <xdr:row>46</xdr:row>
      <xdr:rowOff>9525</xdr:rowOff>
    </xdr:to>
    <xdr:sp macro="" textlink="">
      <xdr:nvSpPr>
        <xdr:cNvPr id="61" name="AutoShape 50"/>
        <xdr:cNvSpPr>
          <a:spLocks noChangeArrowheads="1"/>
        </xdr:cNvSpPr>
      </xdr:nvSpPr>
      <xdr:spPr bwMode="auto">
        <a:xfrm>
          <a:off x="66675" y="20621625"/>
          <a:ext cx="180975" cy="1333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2" name="Text 43"/>
        <xdr:cNvSpPr txBox="1">
          <a:spLocks noChangeArrowheads="1"/>
        </xdr:cNvSpPr>
      </xdr:nvSpPr>
      <xdr:spPr bwMode="auto">
        <a:xfrm>
          <a:off x="0" y="5781675"/>
          <a:ext cx="10439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3" name="Text 83"/>
        <xdr:cNvSpPr txBox="1">
          <a:spLocks noChangeArrowheads="1"/>
        </xdr:cNvSpPr>
      </xdr:nvSpPr>
      <xdr:spPr bwMode="auto">
        <a:xfrm>
          <a:off x="9525" y="5781675"/>
          <a:ext cx="676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9</xdr:col>
      <xdr:colOff>19050</xdr:colOff>
      <xdr:row>30</xdr:row>
      <xdr:rowOff>0</xdr:rowOff>
    </xdr:to>
    <xdr:sp macro="" textlink="">
      <xdr:nvSpPr>
        <xdr:cNvPr id="4" name="Text 86"/>
        <xdr:cNvSpPr txBox="1">
          <a:spLocks noChangeArrowheads="1"/>
        </xdr:cNvSpPr>
      </xdr:nvSpPr>
      <xdr:spPr bwMode="auto">
        <a:xfrm>
          <a:off x="3124200" y="5781675"/>
          <a:ext cx="2457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30</xdr:row>
      <xdr:rowOff>0</xdr:rowOff>
    </xdr:from>
    <xdr:to>
      <xdr:col>14</xdr:col>
      <xdr:colOff>19050</xdr:colOff>
      <xdr:row>30</xdr:row>
      <xdr:rowOff>0</xdr:rowOff>
    </xdr:to>
    <xdr:sp macro="" textlink="">
      <xdr:nvSpPr>
        <xdr:cNvPr id="5" name="Text 87"/>
        <xdr:cNvSpPr txBox="1">
          <a:spLocks noChangeArrowheads="1"/>
        </xdr:cNvSpPr>
      </xdr:nvSpPr>
      <xdr:spPr bwMode="auto">
        <a:xfrm>
          <a:off x="5572125" y="5781675"/>
          <a:ext cx="3057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14</xdr:col>
      <xdr:colOff>19050</xdr:colOff>
      <xdr:row>30</xdr:row>
      <xdr:rowOff>0</xdr:rowOff>
    </xdr:to>
    <xdr:sp macro="" textlink="">
      <xdr:nvSpPr>
        <xdr:cNvPr id="6" name="Text 88"/>
        <xdr:cNvSpPr txBox="1">
          <a:spLocks noChangeArrowheads="1"/>
        </xdr:cNvSpPr>
      </xdr:nvSpPr>
      <xdr:spPr bwMode="auto">
        <a:xfrm>
          <a:off x="9525" y="5781675"/>
          <a:ext cx="86201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7" name="Text 89"/>
        <xdr:cNvSpPr txBox="1">
          <a:spLocks noChangeArrowheads="1"/>
        </xdr:cNvSpPr>
      </xdr:nvSpPr>
      <xdr:spPr bwMode="auto">
        <a:xfrm>
          <a:off x="0" y="5781675"/>
          <a:ext cx="6172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8" name="AutoShape 22"/>
        <xdr:cNvSpPr>
          <a:spLocks noChangeArrowheads="1"/>
        </xdr:cNvSpPr>
      </xdr:nvSpPr>
      <xdr:spPr bwMode="auto">
        <a:xfrm>
          <a:off x="9220200" y="182880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9705975" y="1828800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17</xdr:col>
      <xdr:colOff>0</xdr:colOff>
      <xdr:row>29</xdr:row>
      <xdr:rowOff>0</xdr:rowOff>
    </xdr:to>
    <xdr:sp macro="" textlink="">
      <xdr:nvSpPr>
        <xdr:cNvPr id="10" name="Text 43"/>
        <xdr:cNvSpPr txBox="1">
          <a:spLocks noChangeArrowheads="1"/>
        </xdr:cNvSpPr>
      </xdr:nvSpPr>
      <xdr:spPr bwMode="auto">
        <a:xfrm>
          <a:off x="0" y="5600700"/>
          <a:ext cx="10439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11" name="Text 83"/>
        <xdr:cNvSpPr txBox="1">
          <a:spLocks noChangeArrowheads="1"/>
        </xdr:cNvSpPr>
      </xdr:nvSpPr>
      <xdr:spPr bwMode="auto">
        <a:xfrm>
          <a:off x="9525" y="5600700"/>
          <a:ext cx="676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9</xdr:col>
      <xdr:colOff>19050</xdr:colOff>
      <xdr:row>29</xdr:row>
      <xdr:rowOff>0</xdr:rowOff>
    </xdr:to>
    <xdr:sp macro="" textlink="">
      <xdr:nvSpPr>
        <xdr:cNvPr id="12" name="Text 86"/>
        <xdr:cNvSpPr txBox="1">
          <a:spLocks noChangeArrowheads="1"/>
        </xdr:cNvSpPr>
      </xdr:nvSpPr>
      <xdr:spPr bwMode="auto">
        <a:xfrm>
          <a:off x="3124200" y="5600700"/>
          <a:ext cx="2457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14</xdr:col>
      <xdr:colOff>19050</xdr:colOff>
      <xdr:row>29</xdr:row>
      <xdr:rowOff>0</xdr:rowOff>
    </xdr:to>
    <xdr:sp macro="" textlink="">
      <xdr:nvSpPr>
        <xdr:cNvPr id="13" name="Text 87"/>
        <xdr:cNvSpPr txBox="1">
          <a:spLocks noChangeArrowheads="1"/>
        </xdr:cNvSpPr>
      </xdr:nvSpPr>
      <xdr:spPr bwMode="auto">
        <a:xfrm>
          <a:off x="5572125" y="5600700"/>
          <a:ext cx="3057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14</xdr:col>
      <xdr:colOff>19050</xdr:colOff>
      <xdr:row>29</xdr:row>
      <xdr:rowOff>0</xdr:rowOff>
    </xdr:to>
    <xdr:sp macro="" textlink="">
      <xdr:nvSpPr>
        <xdr:cNvPr id="14" name="Text 88"/>
        <xdr:cNvSpPr txBox="1">
          <a:spLocks noChangeArrowheads="1"/>
        </xdr:cNvSpPr>
      </xdr:nvSpPr>
      <xdr:spPr bwMode="auto">
        <a:xfrm>
          <a:off x="9525" y="5600700"/>
          <a:ext cx="86201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" name="Text 89"/>
        <xdr:cNvSpPr txBox="1">
          <a:spLocks noChangeArrowheads="1"/>
        </xdr:cNvSpPr>
      </xdr:nvSpPr>
      <xdr:spPr bwMode="auto">
        <a:xfrm>
          <a:off x="0" y="5600700"/>
          <a:ext cx="6172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16" name="Text 98"/>
        <xdr:cNvSpPr txBox="1">
          <a:spLocks noChangeArrowheads="1"/>
        </xdr:cNvSpPr>
      </xdr:nvSpPr>
      <xdr:spPr bwMode="auto">
        <a:xfrm>
          <a:off x="10439400" y="578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17" name="AutoShape 34"/>
        <xdr:cNvSpPr>
          <a:spLocks noChangeArrowheads="1"/>
        </xdr:cNvSpPr>
      </xdr:nvSpPr>
      <xdr:spPr bwMode="auto">
        <a:xfrm>
          <a:off x="9220200" y="182880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647700</xdr:rowOff>
    </xdr:to>
    <xdr:sp macro="" textlink="">
      <xdr:nvSpPr>
        <xdr:cNvPr id="18" name="AutoShape 35"/>
        <xdr:cNvSpPr>
          <a:spLocks noChangeArrowheads="1"/>
        </xdr:cNvSpPr>
      </xdr:nvSpPr>
      <xdr:spPr bwMode="auto">
        <a:xfrm>
          <a:off x="9705975" y="1828800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19" name="AutoShape 36"/>
        <xdr:cNvSpPr>
          <a:spLocks noChangeArrowheads="1"/>
        </xdr:cNvSpPr>
      </xdr:nvSpPr>
      <xdr:spPr bwMode="auto">
        <a:xfrm>
          <a:off x="9220200" y="182880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20" name="AutoShape 37"/>
        <xdr:cNvSpPr>
          <a:spLocks noChangeArrowheads="1"/>
        </xdr:cNvSpPr>
      </xdr:nvSpPr>
      <xdr:spPr bwMode="auto">
        <a:xfrm>
          <a:off x="9705975" y="1828800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47625</xdr:colOff>
      <xdr:row>8</xdr:row>
      <xdr:rowOff>133350</xdr:rowOff>
    </xdr:from>
    <xdr:to>
      <xdr:col>15</xdr:col>
      <xdr:colOff>266700</xdr:colOff>
      <xdr:row>9</xdr:row>
      <xdr:rowOff>161925</xdr:rowOff>
    </xdr:to>
    <xdr:sp macro="" textlink="">
      <xdr:nvSpPr>
        <xdr:cNvPr id="21" name="AutoShape 38"/>
        <xdr:cNvSpPr>
          <a:spLocks noChangeArrowheads="1"/>
        </xdr:cNvSpPr>
      </xdr:nvSpPr>
      <xdr:spPr bwMode="auto">
        <a:xfrm>
          <a:off x="9267825" y="1800225"/>
          <a:ext cx="219075" cy="19050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22" name="Text 43"/>
        <xdr:cNvSpPr txBox="1">
          <a:spLocks noChangeArrowheads="1"/>
        </xdr:cNvSpPr>
      </xdr:nvSpPr>
      <xdr:spPr bwMode="auto">
        <a:xfrm>
          <a:off x="0" y="5781675"/>
          <a:ext cx="10439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1000" b="1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23" name="Text 83"/>
        <xdr:cNvSpPr txBox="1">
          <a:spLocks noChangeArrowheads="1"/>
        </xdr:cNvSpPr>
      </xdr:nvSpPr>
      <xdr:spPr bwMode="auto">
        <a:xfrm>
          <a:off x="9525" y="5781675"/>
          <a:ext cx="676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IN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HEAD OF EXPENDITURE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9</xdr:col>
      <xdr:colOff>19050</xdr:colOff>
      <xdr:row>30</xdr:row>
      <xdr:rowOff>0</xdr:rowOff>
    </xdr:to>
    <xdr:sp macro="" textlink="">
      <xdr:nvSpPr>
        <xdr:cNvPr id="24" name="Text 86"/>
        <xdr:cNvSpPr txBox="1">
          <a:spLocks noChangeArrowheads="1"/>
        </xdr:cNvSpPr>
      </xdr:nvSpPr>
      <xdr:spPr bwMode="auto">
        <a:xfrm>
          <a:off x="3124200" y="5781675"/>
          <a:ext cx="2457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ALLO-CATION 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IN</a:t>
          </a:r>
        </a:p>
        <a:p>
          <a:pPr algn="ctr" rtl="0">
            <a:defRPr sz="1000"/>
          </a:pPr>
          <a:r>
            <a:rPr lang="en-IN" sz="800" b="1" i="0" strike="noStrike">
              <a:solidFill>
                <a:srgbClr val="000000"/>
              </a:solidFill>
              <a:latin typeface="Arial"/>
              <a:cs typeface="Arial"/>
            </a:rPr>
            <a:t>1998-99</a:t>
          </a:r>
        </a:p>
      </xdr:txBody>
    </xdr:sp>
    <xdr:clientData/>
  </xdr:twoCellAnchor>
  <xdr:twoCellAnchor>
    <xdr:from>
      <xdr:col>9</xdr:col>
      <xdr:colOff>9525</xdr:colOff>
      <xdr:row>30</xdr:row>
      <xdr:rowOff>0</xdr:rowOff>
    </xdr:from>
    <xdr:to>
      <xdr:col>14</xdr:col>
      <xdr:colOff>19050</xdr:colOff>
      <xdr:row>30</xdr:row>
      <xdr:rowOff>0</xdr:rowOff>
    </xdr:to>
    <xdr:sp macro="" textlink="">
      <xdr:nvSpPr>
        <xdr:cNvPr id="25" name="Text 87"/>
        <xdr:cNvSpPr txBox="1">
          <a:spLocks noChangeArrowheads="1"/>
        </xdr:cNvSpPr>
      </xdr:nvSpPr>
      <xdr:spPr bwMode="auto">
        <a:xfrm>
          <a:off x="5572125" y="5781675"/>
          <a:ext cx="3057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IN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IN" sz="600" b="1" i="0" strike="noStrike">
              <a:solidFill>
                <a:srgbClr val="000000"/>
              </a:solidFill>
              <a:latin typeface="Arial"/>
              <a:cs typeface="Arial"/>
            </a:rPr>
            <a:t>REMARKS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14</xdr:col>
      <xdr:colOff>19050</xdr:colOff>
      <xdr:row>30</xdr:row>
      <xdr:rowOff>0</xdr:rowOff>
    </xdr:to>
    <xdr:sp macro="" textlink="">
      <xdr:nvSpPr>
        <xdr:cNvPr id="26" name="Text 88"/>
        <xdr:cNvSpPr txBox="1">
          <a:spLocks noChangeArrowheads="1"/>
        </xdr:cNvSpPr>
      </xdr:nvSpPr>
      <xdr:spPr bwMode="auto">
        <a:xfrm>
          <a:off x="9525" y="5781675"/>
          <a:ext cx="86201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PROFORMA -7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COUNCIL OF SCIENTIFIC &amp; INDUSTRIAL RESEARCH                                                  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NAME OF LABORATORY/INSTITUTE:        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BUDGET ALLOCATION DURING 1998-99 UNDER STAFF QUARTER REVENUE</a:t>
          </a:r>
        </a:p>
        <a:p>
          <a:pPr algn="ctr" rtl="0">
            <a:defRPr sz="1000"/>
          </a:pPr>
          <a:r>
            <a:rPr lang="en-IN" sz="9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(Rs.in Lakhs)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27" name="Text 89"/>
        <xdr:cNvSpPr txBox="1">
          <a:spLocks noChangeArrowheads="1"/>
        </xdr:cNvSpPr>
      </xdr:nvSpPr>
      <xdr:spPr bwMode="auto">
        <a:xfrm>
          <a:off x="0" y="5781675"/>
          <a:ext cx="6172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SKBUD97-98.XLS</a:t>
          </a:r>
        </a:p>
      </xdr:txBody>
    </xdr:sp>
    <xdr:clientData/>
  </xdr:twoCellAnchor>
  <xdr:twoCellAnchor>
    <xdr:from>
      <xdr:col>15</xdr:col>
      <xdr:colOff>0</xdr:colOff>
      <xdr:row>8</xdr:row>
      <xdr:rowOff>361950</xdr:rowOff>
    </xdr:from>
    <xdr:to>
      <xdr:col>15</xdr:col>
      <xdr:colOff>0</xdr:colOff>
      <xdr:row>8</xdr:row>
      <xdr:rowOff>523875</xdr:rowOff>
    </xdr:to>
    <xdr:sp macro="" textlink="">
      <xdr:nvSpPr>
        <xdr:cNvPr id="28" name="AutoShape 48"/>
        <xdr:cNvSpPr>
          <a:spLocks noChangeArrowheads="1"/>
        </xdr:cNvSpPr>
      </xdr:nvSpPr>
      <xdr:spPr bwMode="auto">
        <a:xfrm>
          <a:off x="9220200" y="182880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485775</xdr:colOff>
      <xdr:row>8</xdr:row>
      <xdr:rowOff>571500</xdr:rowOff>
    </xdr:from>
    <xdr:to>
      <xdr:col>15</xdr:col>
      <xdr:colOff>523875</xdr:colOff>
      <xdr:row>8</xdr:row>
      <xdr:rowOff>685800</xdr:rowOff>
    </xdr:to>
    <xdr:sp macro="" textlink="">
      <xdr:nvSpPr>
        <xdr:cNvPr id="29" name="AutoShape 49"/>
        <xdr:cNvSpPr>
          <a:spLocks noChangeArrowheads="1"/>
        </xdr:cNvSpPr>
      </xdr:nvSpPr>
      <xdr:spPr bwMode="auto">
        <a:xfrm>
          <a:off x="9705975" y="1828800"/>
          <a:ext cx="3810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30" name="Text 98"/>
        <xdr:cNvSpPr txBox="1">
          <a:spLocks noChangeArrowheads="1"/>
        </xdr:cNvSpPr>
      </xdr:nvSpPr>
      <xdr:spPr bwMode="auto">
        <a:xfrm>
          <a:off x="10439400" y="6134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Spill</a:t>
          </a:r>
        </a:p>
        <a:p>
          <a:pPr algn="ctr" rtl="0">
            <a:defRPr sz="1000"/>
          </a:pPr>
          <a:r>
            <a:rPr lang="en-IN" sz="800" b="0" i="0" strike="noStrike">
              <a:solidFill>
                <a:srgbClr val="000000"/>
              </a:solidFill>
              <a:latin typeface="Arial"/>
              <a:cs typeface="Arial"/>
            </a:rPr>
            <a:t>over</a:t>
          </a:r>
        </a:p>
        <a:p>
          <a:pPr algn="ctr" rtl="0">
            <a:defRPr sz="1000"/>
          </a:pPr>
          <a:endParaRPr lang="en-IN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32</xdr:row>
      <xdr:rowOff>38100</xdr:rowOff>
    </xdr:from>
    <xdr:to>
      <xdr:col>0</xdr:col>
      <xdr:colOff>247650</xdr:colOff>
      <xdr:row>33</xdr:row>
      <xdr:rowOff>9525</xdr:rowOff>
    </xdr:to>
    <xdr:sp macro="" textlink="">
      <xdr:nvSpPr>
        <xdr:cNvPr id="31" name="AutoShape 50"/>
        <xdr:cNvSpPr>
          <a:spLocks noChangeArrowheads="1"/>
        </xdr:cNvSpPr>
      </xdr:nvSpPr>
      <xdr:spPr bwMode="auto">
        <a:xfrm>
          <a:off x="66675" y="6172200"/>
          <a:ext cx="180975" cy="14287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9525</xdr:rowOff>
    </xdr:from>
    <xdr:to>
      <xdr:col>2</xdr:col>
      <xdr:colOff>0</xdr:colOff>
      <xdr:row>10</xdr:row>
      <xdr:rowOff>200025</xdr:rowOff>
    </xdr:to>
    <xdr:sp macro="" textlink="">
      <xdr:nvSpPr>
        <xdr:cNvPr id="22529" name="AutoShape 1"/>
        <xdr:cNvSpPr>
          <a:spLocks noChangeArrowheads="1"/>
        </xdr:cNvSpPr>
      </xdr:nvSpPr>
      <xdr:spPr bwMode="auto">
        <a:xfrm>
          <a:off x="3514725" y="2266950"/>
          <a:ext cx="0" cy="1905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25</xdr:row>
      <xdr:rowOff>19050</xdr:rowOff>
    </xdr:from>
    <xdr:to>
      <xdr:col>0</xdr:col>
      <xdr:colOff>609600</xdr:colOff>
      <xdr:row>25</xdr:row>
      <xdr:rowOff>209550</xdr:rowOff>
    </xdr:to>
    <xdr:sp macro="" textlink="">
      <xdr:nvSpPr>
        <xdr:cNvPr id="22530" name="AutoShape 2"/>
        <xdr:cNvSpPr>
          <a:spLocks noChangeArrowheads="1"/>
        </xdr:cNvSpPr>
      </xdr:nvSpPr>
      <xdr:spPr bwMode="auto">
        <a:xfrm>
          <a:off x="390525" y="5819775"/>
          <a:ext cx="219075" cy="1905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371475</xdr:colOff>
      <xdr:row>26</xdr:row>
      <xdr:rowOff>0</xdr:rowOff>
    </xdr:to>
    <xdr:sp macro="" textlink="">
      <xdr:nvSpPr>
        <xdr:cNvPr id="22531" name="AutoShape 3"/>
        <xdr:cNvSpPr>
          <a:spLocks noChangeArrowheads="1"/>
        </xdr:cNvSpPr>
      </xdr:nvSpPr>
      <xdr:spPr bwMode="auto">
        <a:xfrm>
          <a:off x="180975" y="6048375"/>
          <a:ext cx="190500" cy="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0 h 21600"/>
            <a:gd name="T4" fmla="*/ 0 w 21600"/>
            <a:gd name="T5" fmla="*/ 0 h 21600"/>
            <a:gd name="T6" fmla="*/ 2147483647 w 21600"/>
            <a:gd name="T7" fmla="*/ 0 h 21600"/>
            <a:gd name="T8" fmla="*/ 2147483647 w 21600"/>
            <a:gd name="T9" fmla="*/ 0 h 21600"/>
            <a:gd name="T10" fmla="*/ 2147483647 w 21600"/>
            <a:gd name="T11" fmla="*/ 0 h 21600"/>
            <a:gd name="T12" fmla="*/ 2147483647 w 21600"/>
            <a:gd name="T13" fmla="*/ 0 h 21600"/>
            <a:gd name="T14" fmla="*/ 2147483647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17401" y="15493"/>
              </a:moveTo>
              <a:cubicBezTo>
                <a:pt x="18376" y="14122"/>
                <a:pt x="18900" y="12482"/>
                <a:pt x="18900" y="10800"/>
              </a:cubicBezTo>
              <a:cubicBezTo>
                <a:pt x="18900" y="6326"/>
                <a:pt x="15273" y="2700"/>
                <a:pt x="10800" y="2700"/>
              </a:cubicBezTo>
              <a:cubicBezTo>
                <a:pt x="9117" y="2699"/>
                <a:pt x="7477" y="3223"/>
                <a:pt x="6106" y="4198"/>
              </a:cubicBezTo>
              <a:close/>
              <a:moveTo>
                <a:pt x="4198" y="6106"/>
              </a:moveTo>
              <a:cubicBezTo>
                <a:pt x="3223" y="7477"/>
                <a:pt x="2700" y="9117"/>
                <a:pt x="2700" y="10799"/>
              </a:cubicBezTo>
              <a:cubicBezTo>
                <a:pt x="2700" y="15273"/>
                <a:pt x="6326" y="18900"/>
                <a:pt x="10800" y="18900"/>
              </a:cubicBezTo>
              <a:cubicBezTo>
                <a:pt x="12482" y="18900"/>
                <a:pt x="14122" y="18376"/>
                <a:pt x="15493" y="1740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0</xdr:colOff>
      <xdr:row>10</xdr:row>
      <xdr:rowOff>200025</xdr:rowOff>
    </xdr:to>
    <xdr:sp macro="" textlink="">
      <xdr:nvSpPr>
        <xdr:cNvPr id="22532" name="AutoShape 4"/>
        <xdr:cNvSpPr>
          <a:spLocks noChangeArrowheads="1"/>
        </xdr:cNvSpPr>
      </xdr:nvSpPr>
      <xdr:spPr bwMode="auto">
        <a:xfrm>
          <a:off x="3514725" y="2266950"/>
          <a:ext cx="0" cy="1905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1990725</xdr:colOff>
      <xdr:row>17</xdr:row>
      <xdr:rowOff>9525</xdr:rowOff>
    </xdr:from>
    <xdr:to>
      <xdr:col>0</xdr:col>
      <xdr:colOff>2257425</xdr:colOff>
      <xdr:row>18</xdr:row>
      <xdr:rowOff>38100</xdr:rowOff>
    </xdr:to>
    <xdr:sp macro="" textlink="">
      <xdr:nvSpPr>
        <xdr:cNvPr id="22533" name="AutoShape 5"/>
        <xdr:cNvSpPr>
          <a:spLocks noChangeArrowheads="1"/>
        </xdr:cNvSpPr>
      </xdr:nvSpPr>
      <xdr:spPr bwMode="auto">
        <a:xfrm>
          <a:off x="1990725" y="3905250"/>
          <a:ext cx="266700" cy="276225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1990725</xdr:colOff>
      <xdr:row>21</xdr:row>
      <xdr:rowOff>9525</xdr:rowOff>
    </xdr:from>
    <xdr:to>
      <xdr:col>0</xdr:col>
      <xdr:colOff>2238375</xdr:colOff>
      <xdr:row>22</xdr:row>
      <xdr:rowOff>19050</xdr:rowOff>
    </xdr:to>
    <xdr:sp macro="" textlink="">
      <xdr:nvSpPr>
        <xdr:cNvPr id="22534" name="AutoShape 6"/>
        <xdr:cNvSpPr>
          <a:spLocks noChangeArrowheads="1"/>
        </xdr:cNvSpPr>
      </xdr:nvSpPr>
      <xdr:spPr bwMode="auto">
        <a:xfrm>
          <a:off x="1990725" y="4705350"/>
          <a:ext cx="247650" cy="257175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14</xdr:row>
      <xdr:rowOff>9525</xdr:rowOff>
    </xdr:from>
    <xdr:to>
      <xdr:col>1</xdr:col>
      <xdr:colOff>2305050</xdr:colOff>
      <xdr:row>14</xdr:row>
      <xdr:rowOff>200025</xdr:rowOff>
    </xdr:to>
    <xdr:sp macro="" textlink="">
      <xdr:nvSpPr>
        <xdr:cNvPr id="23553" name="AutoShape 1"/>
        <xdr:cNvSpPr>
          <a:spLocks noChangeArrowheads="1"/>
        </xdr:cNvSpPr>
      </xdr:nvSpPr>
      <xdr:spPr bwMode="auto">
        <a:xfrm>
          <a:off x="2428875" y="3000375"/>
          <a:ext cx="247650" cy="1905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29</xdr:row>
      <xdr:rowOff>47625</xdr:rowOff>
    </xdr:from>
    <xdr:to>
      <xdr:col>0</xdr:col>
      <xdr:colOff>295275</xdr:colOff>
      <xdr:row>29</xdr:row>
      <xdr:rowOff>200025</xdr:rowOff>
    </xdr:to>
    <xdr:sp macro="" textlink="">
      <xdr:nvSpPr>
        <xdr:cNvPr id="23554" name="AutoShape 2"/>
        <xdr:cNvSpPr>
          <a:spLocks noChangeArrowheads="1"/>
        </xdr:cNvSpPr>
      </xdr:nvSpPr>
      <xdr:spPr bwMode="auto">
        <a:xfrm>
          <a:off x="85725" y="6267450"/>
          <a:ext cx="209550" cy="1524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0</xdr:rowOff>
    </xdr:from>
    <xdr:to>
      <xdr:col>0</xdr:col>
      <xdr:colOff>228600</xdr:colOff>
      <xdr:row>13</xdr:row>
      <xdr:rowOff>0</xdr:rowOff>
    </xdr:to>
    <xdr:sp macro="" textlink="">
      <xdr:nvSpPr>
        <xdr:cNvPr id="24577" name="AutoShape 1"/>
        <xdr:cNvSpPr>
          <a:spLocks noChangeArrowheads="1"/>
        </xdr:cNvSpPr>
      </xdr:nvSpPr>
      <xdr:spPr bwMode="auto">
        <a:xfrm>
          <a:off x="47625" y="27813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2752725</xdr:colOff>
      <xdr:row>13</xdr:row>
      <xdr:rowOff>9525</xdr:rowOff>
    </xdr:from>
    <xdr:to>
      <xdr:col>0</xdr:col>
      <xdr:colOff>2962275</xdr:colOff>
      <xdr:row>13</xdr:row>
      <xdr:rowOff>190500</xdr:rowOff>
    </xdr:to>
    <xdr:sp macro="" textlink="">
      <xdr:nvSpPr>
        <xdr:cNvPr id="24578" name="AutoShape 2"/>
        <xdr:cNvSpPr>
          <a:spLocks noChangeArrowheads="1"/>
        </xdr:cNvSpPr>
      </xdr:nvSpPr>
      <xdr:spPr bwMode="auto">
        <a:xfrm>
          <a:off x="2752725" y="2790825"/>
          <a:ext cx="209550" cy="18097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85725</xdr:colOff>
      <xdr:row>28</xdr:row>
      <xdr:rowOff>19050</xdr:rowOff>
    </xdr:from>
    <xdr:to>
      <xdr:col>0</xdr:col>
      <xdr:colOff>333375</xdr:colOff>
      <xdr:row>28</xdr:row>
      <xdr:rowOff>180975</xdr:rowOff>
    </xdr:to>
    <xdr:sp macro="" textlink="">
      <xdr:nvSpPr>
        <xdr:cNvPr id="24579" name="AutoShape 3"/>
        <xdr:cNvSpPr>
          <a:spLocks noChangeArrowheads="1"/>
        </xdr:cNvSpPr>
      </xdr:nvSpPr>
      <xdr:spPr bwMode="auto">
        <a:xfrm>
          <a:off x="85725" y="5972175"/>
          <a:ext cx="247650" cy="161925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428625</xdr:colOff>
      <xdr:row>7</xdr:row>
      <xdr:rowOff>57150</xdr:rowOff>
    </xdr:from>
    <xdr:to>
      <xdr:col>10</xdr:col>
      <xdr:colOff>600075</xdr:colOff>
      <xdr:row>8</xdr:row>
      <xdr:rowOff>9525</xdr:rowOff>
    </xdr:to>
    <xdr:sp macro="" textlink="">
      <xdr:nvSpPr>
        <xdr:cNvPr id="24580" name="AutoShape 5"/>
        <xdr:cNvSpPr>
          <a:spLocks noChangeArrowheads="1"/>
        </xdr:cNvSpPr>
      </xdr:nvSpPr>
      <xdr:spPr bwMode="auto">
        <a:xfrm>
          <a:off x="9144000" y="15525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81" name="AutoShape 5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82" name="AutoShape 11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83" name="AutoShape 17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57150</xdr:rowOff>
    </xdr:to>
    <xdr:sp macro="" textlink="">
      <xdr:nvSpPr>
        <xdr:cNvPr id="24584" name="AutoShape 5"/>
        <xdr:cNvSpPr>
          <a:spLocks noChangeArrowheads="1"/>
        </xdr:cNvSpPr>
      </xdr:nvSpPr>
      <xdr:spPr bwMode="auto">
        <a:xfrm>
          <a:off x="9363075" y="14954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85" name="AutoShape 5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110217</xdr:colOff>
      <xdr:row>29</xdr:row>
      <xdr:rowOff>69396</xdr:rowOff>
    </xdr:from>
    <xdr:to>
      <xdr:col>0</xdr:col>
      <xdr:colOff>281667</xdr:colOff>
      <xdr:row>30</xdr:row>
      <xdr:rowOff>102054</xdr:rowOff>
    </xdr:to>
    <xdr:sp macro="" textlink="">
      <xdr:nvSpPr>
        <xdr:cNvPr id="24586" name="AutoShape 48"/>
        <xdr:cNvSpPr>
          <a:spLocks noChangeArrowheads="1"/>
        </xdr:cNvSpPr>
      </xdr:nvSpPr>
      <xdr:spPr bwMode="auto">
        <a:xfrm>
          <a:off x="110217" y="6362700"/>
          <a:ext cx="171450" cy="248104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428625</xdr:colOff>
      <xdr:row>7</xdr:row>
      <xdr:rowOff>57150</xdr:rowOff>
    </xdr:from>
    <xdr:to>
      <xdr:col>10</xdr:col>
      <xdr:colOff>600075</xdr:colOff>
      <xdr:row>8</xdr:row>
      <xdr:rowOff>9525</xdr:rowOff>
    </xdr:to>
    <xdr:sp macro="" textlink="">
      <xdr:nvSpPr>
        <xdr:cNvPr id="24587" name="AutoShape 5"/>
        <xdr:cNvSpPr>
          <a:spLocks noChangeArrowheads="1"/>
        </xdr:cNvSpPr>
      </xdr:nvSpPr>
      <xdr:spPr bwMode="auto">
        <a:xfrm>
          <a:off x="9144000" y="15525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88" name="AutoShape 5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89" name="AutoShape 11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90" name="AutoShape 17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57150</xdr:rowOff>
    </xdr:to>
    <xdr:sp macro="" textlink="">
      <xdr:nvSpPr>
        <xdr:cNvPr id="24591" name="AutoShape 5"/>
        <xdr:cNvSpPr>
          <a:spLocks noChangeArrowheads="1"/>
        </xdr:cNvSpPr>
      </xdr:nvSpPr>
      <xdr:spPr bwMode="auto">
        <a:xfrm>
          <a:off x="9363075" y="14954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92" name="AutoShape 5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93" name="AutoShape 5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94" name="AutoShape 11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95" name="AutoShape 17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57150</xdr:rowOff>
    </xdr:to>
    <xdr:sp macro="" textlink="">
      <xdr:nvSpPr>
        <xdr:cNvPr id="24596" name="AutoShape 5"/>
        <xdr:cNvSpPr>
          <a:spLocks noChangeArrowheads="1"/>
        </xdr:cNvSpPr>
      </xdr:nvSpPr>
      <xdr:spPr bwMode="auto">
        <a:xfrm>
          <a:off x="9363075" y="14954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</xdr:row>
      <xdr:rowOff>28575</xdr:rowOff>
    </xdr:from>
    <xdr:to>
      <xdr:col>11</xdr:col>
      <xdr:colOff>0</xdr:colOff>
      <xdr:row>8</xdr:row>
      <xdr:rowOff>57150</xdr:rowOff>
    </xdr:to>
    <xdr:sp macro="" textlink="">
      <xdr:nvSpPr>
        <xdr:cNvPr id="24597" name="AutoShape 5"/>
        <xdr:cNvSpPr>
          <a:spLocks noChangeArrowheads="1"/>
        </xdr:cNvSpPr>
      </xdr:nvSpPr>
      <xdr:spPr bwMode="auto">
        <a:xfrm>
          <a:off x="9363075" y="15240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5125" name="AutoShape 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5126" name="AutoShape 6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5127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5128" name="AutoShape 8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6151" name="AutoShape 10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20" name="AutoShape 6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6158" name="AutoShape 10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615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616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6161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6162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6163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6164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228600</xdr:colOff>
      <xdr:row>0</xdr:row>
      <xdr:rowOff>0</xdr:rowOff>
    </xdr:to>
    <xdr:sp macro="" textlink="">
      <xdr:nvSpPr>
        <xdr:cNvPr id="26625" name="AutoShape 1"/>
        <xdr:cNvSpPr>
          <a:spLocks noChangeArrowheads="1"/>
        </xdr:cNvSpPr>
      </xdr:nvSpPr>
      <xdr:spPr bwMode="auto">
        <a:xfrm>
          <a:off x="47625" y="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47625</xdr:colOff>
      <xdr:row>10</xdr:row>
      <xdr:rowOff>0</xdr:rowOff>
    </xdr:from>
    <xdr:to>
      <xdr:col>0</xdr:col>
      <xdr:colOff>228600</xdr:colOff>
      <xdr:row>10</xdr:row>
      <xdr:rowOff>0</xdr:rowOff>
    </xdr:to>
    <xdr:sp macro="" textlink="">
      <xdr:nvSpPr>
        <xdr:cNvPr id="26626" name="AutoShape 2"/>
        <xdr:cNvSpPr>
          <a:spLocks noChangeArrowheads="1"/>
        </xdr:cNvSpPr>
      </xdr:nvSpPr>
      <xdr:spPr bwMode="auto">
        <a:xfrm>
          <a:off x="47625" y="2543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7175" name="AutoShape 10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3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38100" y="54102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7182" name="AutoShape 10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7183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718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7185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7186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7187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7188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196" name="AutoShape 4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14</xdr:row>
      <xdr:rowOff>28575</xdr:rowOff>
    </xdr:from>
    <xdr:to>
      <xdr:col>0</xdr:col>
      <xdr:colOff>247650</xdr:colOff>
      <xdr:row>14</xdr:row>
      <xdr:rowOff>190500</xdr:rowOff>
    </xdr:to>
    <xdr:sp macro="" textlink="">
      <xdr:nvSpPr>
        <xdr:cNvPr id="9221" name="AutoShape 6"/>
        <xdr:cNvSpPr>
          <a:spLocks noChangeArrowheads="1"/>
        </xdr:cNvSpPr>
      </xdr:nvSpPr>
      <xdr:spPr bwMode="auto">
        <a:xfrm>
          <a:off x="76200" y="50292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199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200" name="AutoShape 8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201" name="AutoShape 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202" name="AutoShape 10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205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206" name="AutoShape 14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207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208" name="AutoShape 16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211" name="AutoShape 1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212" name="AutoShape 20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213" name="AutoShape 2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214" name="AutoShape 22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57150</xdr:rowOff>
    </xdr:to>
    <xdr:sp macro="" textlink="">
      <xdr:nvSpPr>
        <xdr:cNvPr id="9234" name="AutoShape 23"/>
        <xdr:cNvSpPr>
          <a:spLocks noChangeArrowheads="1"/>
        </xdr:cNvSpPr>
      </xdr:nvSpPr>
      <xdr:spPr bwMode="auto">
        <a:xfrm>
          <a:off x="103251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218" name="AutoShape 26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219" name="AutoShape 27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8220" name="AutoShape 28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0</xdr:col>
      <xdr:colOff>219075</xdr:colOff>
      <xdr:row>14</xdr:row>
      <xdr:rowOff>0</xdr:rowOff>
    </xdr:to>
    <xdr:sp macro="" textlink="">
      <xdr:nvSpPr>
        <xdr:cNvPr id="8221" name="AutoShape 29"/>
        <xdr:cNvSpPr>
          <a:spLocks noChangeArrowheads="1"/>
        </xdr:cNvSpPr>
      </xdr:nvSpPr>
      <xdr:spPr bwMode="auto">
        <a:xfrm>
          <a:off x="38100" y="500062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57150</xdr:rowOff>
    </xdr:to>
    <xdr:sp macro="" textlink="">
      <xdr:nvSpPr>
        <xdr:cNvPr id="9239" name="AutoShape 30"/>
        <xdr:cNvSpPr>
          <a:spLocks noChangeArrowheads="1"/>
        </xdr:cNvSpPr>
      </xdr:nvSpPr>
      <xdr:spPr bwMode="auto">
        <a:xfrm>
          <a:off x="103251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5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8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9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9244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9245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9246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9247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9248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14</xdr:row>
      <xdr:rowOff>28575</xdr:rowOff>
    </xdr:from>
    <xdr:to>
      <xdr:col>0</xdr:col>
      <xdr:colOff>247650</xdr:colOff>
      <xdr:row>14</xdr:row>
      <xdr:rowOff>190500</xdr:rowOff>
    </xdr:to>
    <xdr:sp macro="" textlink="">
      <xdr:nvSpPr>
        <xdr:cNvPr id="9249" name="AutoShape 6"/>
        <xdr:cNvSpPr>
          <a:spLocks noChangeArrowheads="1"/>
        </xdr:cNvSpPr>
      </xdr:nvSpPr>
      <xdr:spPr bwMode="auto">
        <a:xfrm>
          <a:off x="76200" y="5029200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4337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0</xdr:col>
      <xdr:colOff>219075</xdr:colOff>
      <xdr:row>20</xdr:row>
      <xdr:rowOff>0</xdr:rowOff>
    </xdr:to>
    <xdr:sp macro="" textlink="">
      <xdr:nvSpPr>
        <xdr:cNvPr id="14338" name="AutoShape 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0</xdr:col>
      <xdr:colOff>219075</xdr:colOff>
      <xdr:row>20</xdr:row>
      <xdr:rowOff>0</xdr:rowOff>
    </xdr:to>
    <xdr:sp macro="" textlink="">
      <xdr:nvSpPr>
        <xdr:cNvPr id="14340" name="AutoShape 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20</xdr:row>
      <xdr:rowOff>28575</xdr:rowOff>
    </xdr:from>
    <xdr:to>
      <xdr:col>0</xdr:col>
      <xdr:colOff>247650</xdr:colOff>
      <xdr:row>20</xdr:row>
      <xdr:rowOff>190500</xdr:rowOff>
    </xdr:to>
    <xdr:sp macro="" textlink="">
      <xdr:nvSpPr>
        <xdr:cNvPr id="10245" name="AutoShape 7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8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0250" name="AutoShape 5"/>
        <xdr:cNvSpPr>
          <a:spLocks noChangeArrowheads="1"/>
        </xdr:cNvSpPr>
      </xdr:nvSpPr>
      <xdr:spPr bwMode="auto">
        <a:xfrm>
          <a:off x="7667625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0251" name="AutoShape 5"/>
        <xdr:cNvSpPr>
          <a:spLocks noChangeArrowheads="1"/>
        </xdr:cNvSpPr>
      </xdr:nvSpPr>
      <xdr:spPr bwMode="auto">
        <a:xfrm>
          <a:off x="7667625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0252" name="AutoShape 4"/>
        <xdr:cNvSpPr>
          <a:spLocks noChangeArrowheads="1"/>
        </xdr:cNvSpPr>
      </xdr:nvSpPr>
      <xdr:spPr bwMode="auto">
        <a:xfrm>
          <a:off x="7448550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20</xdr:row>
      <xdr:rowOff>28575</xdr:rowOff>
    </xdr:from>
    <xdr:to>
      <xdr:col>0</xdr:col>
      <xdr:colOff>247650</xdr:colOff>
      <xdr:row>20</xdr:row>
      <xdr:rowOff>190500</xdr:rowOff>
    </xdr:to>
    <xdr:sp macro="" textlink="">
      <xdr:nvSpPr>
        <xdr:cNvPr id="10253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20</xdr:row>
      <xdr:rowOff>28575</xdr:rowOff>
    </xdr:from>
    <xdr:to>
      <xdr:col>0</xdr:col>
      <xdr:colOff>247650</xdr:colOff>
      <xdr:row>20</xdr:row>
      <xdr:rowOff>190500</xdr:rowOff>
    </xdr:to>
    <xdr:sp macro="" textlink="">
      <xdr:nvSpPr>
        <xdr:cNvPr id="10254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3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0259" name="AutoShape 5"/>
        <xdr:cNvSpPr>
          <a:spLocks noChangeArrowheads="1"/>
        </xdr:cNvSpPr>
      </xdr:nvSpPr>
      <xdr:spPr bwMode="auto">
        <a:xfrm>
          <a:off x="7667625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0260" name="AutoShape 5"/>
        <xdr:cNvSpPr>
          <a:spLocks noChangeArrowheads="1"/>
        </xdr:cNvSpPr>
      </xdr:nvSpPr>
      <xdr:spPr bwMode="auto">
        <a:xfrm>
          <a:off x="7667625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0261" name="AutoShape 4"/>
        <xdr:cNvSpPr>
          <a:spLocks noChangeArrowheads="1"/>
        </xdr:cNvSpPr>
      </xdr:nvSpPr>
      <xdr:spPr bwMode="auto">
        <a:xfrm>
          <a:off x="7448550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0262" name="AutoShape 11"/>
        <xdr:cNvSpPr>
          <a:spLocks noChangeArrowheads="1"/>
        </xdr:cNvSpPr>
      </xdr:nvSpPr>
      <xdr:spPr bwMode="auto">
        <a:xfrm>
          <a:off x="7448550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0263" name="AutoShape 4"/>
        <xdr:cNvSpPr>
          <a:spLocks noChangeArrowheads="1"/>
        </xdr:cNvSpPr>
      </xdr:nvSpPr>
      <xdr:spPr bwMode="auto">
        <a:xfrm>
          <a:off x="7448550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0268" name="AutoShape 5"/>
        <xdr:cNvSpPr>
          <a:spLocks noChangeArrowheads="1"/>
        </xdr:cNvSpPr>
      </xdr:nvSpPr>
      <xdr:spPr bwMode="auto">
        <a:xfrm>
          <a:off x="7667625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0269" name="AutoShape 5"/>
        <xdr:cNvSpPr>
          <a:spLocks noChangeArrowheads="1"/>
        </xdr:cNvSpPr>
      </xdr:nvSpPr>
      <xdr:spPr bwMode="auto">
        <a:xfrm>
          <a:off x="7667625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0270" name="AutoShape 4"/>
        <xdr:cNvSpPr>
          <a:spLocks noChangeArrowheads="1"/>
        </xdr:cNvSpPr>
      </xdr:nvSpPr>
      <xdr:spPr bwMode="auto">
        <a:xfrm>
          <a:off x="7448550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0271" name="AutoShape 11"/>
        <xdr:cNvSpPr>
          <a:spLocks noChangeArrowheads="1"/>
        </xdr:cNvSpPr>
      </xdr:nvSpPr>
      <xdr:spPr bwMode="auto">
        <a:xfrm>
          <a:off x="7448550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0272" name="AutoShape 4"/>
        <xdr:cNvSpPr>
          <a:spLocks noChangeArrowheads="1"/>
        </xdr:cNvSpPr>
      </xdr:nvSpPr>
      <xdr:spPr bwMode="auto">
        <a:xfrm>
          <a:off x="7448550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5361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5363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6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68" name="AutoShape 11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69" name="AutoShape 17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1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57150</xdr:rowOff>
    </xdr:to>
    <xdr:sp macro="" textlink="">
      <xdr:nvSpPr>
        <xdr:cNvPr id="11272" name="AutoShape 5"/>
        <xdr:cNvSpPr>
          <a:spLocks noChangeArrowheads="1"/>
        </xdr:cNvSpPr>
      </xdr:nvSpPr>
      <xdr:spPr bwMode="auto">
        <a:xfrm>
          <a:off x="8305800" y="10763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2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3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75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7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1277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7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7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1280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1281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1282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4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6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7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8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8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1289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1290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1291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3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5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6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9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129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1298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1299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1300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38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1047750</xdr:colOff>
      <xdr:row>42</xdr:row>
      <xdr:rowOff>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4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41" name="AutoShape 11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42" name="AutoShape 17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43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36</xdr:row>
      <xdr:rowOff>57150</xdr:rowOff>
    </xdr:to>
    <xdr:sp macro="" textlink="">
      <xdr:nvSpPr>
        <xdr:cNvPr id="45" name="AutoShape 5"/>
        <xdr:cNvSpPr>
          <a:spLocks noChangeArrowheads="1"/>
        </xdr:cNvSpPr>
      </xdr:nvSpPr>
      <xdr:spPr bwMode="auto">
        <a:xfrm>
          <a:off x="8305800" y="10763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46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47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4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4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50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51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52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53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54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57</xdr:row>
      <xdr:rowOff>28575</xdr:rowOff>
    </xdr:from>
    <xdr:to>
      <xdr:col>0</xdr:col>
      <xdr:colOff>247650</xdr:colOff>
      <xdr:row>57</xdr:row>
      <xdr:rowOff>190500</xdr:rowOff>
    </xdr:to>
    <xdr:sp macro="" textlink="">
      <xdr:nvSpPr>
        <xdr:cNvPr id="55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56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58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59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6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61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62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63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64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5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7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1047750</xdr:colOff>
      <xdr:row>41</xdr:row>
      <xdr:rowOff>0</xdr:rowOff>
    </xdr:to>
    <xdr:sp macro="" textlink="">
      <xdr:nvSpPr>
        <xdr:cNvPr id="68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6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36</xdr:row>
      <xdr:rowOff>28575</xdr:rowOff>
    </xdr:from>
    <xdr:to>
      <xdr:col>12</xdr:col>
      <xdr:colOff>0</xdr:colOff>
      <xdr:row>37</xdr:row>
      <xdr:rowOff>57150</xdr:rowOff>
    </xdr:to>
    <xdr:sp macro="" textlink="">
      <xdr:nvSpPr>
        <xdr:cNvPr id="7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71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72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36</xdr:row>
      <xdr:rowOff>19050</xdr:rowOff>
    </xdr:from>
    <xdr:to>
      <xdr:col>11</xdr:col>
      <xdr:colOff>533400</xdr:colOff>
      <xdr:row>36</xdr:row>
      <xdr:rowOff>190500</xdr:rowOff>
    </xdr:to>
    <xdr:sp macro="" textlink="">
      <xdr:nvSpPr>
        <xdr:cNvPr id="73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73</xdr:row>
      <xdr:rowOff>0</xdr:rowOff>
    </xdr:from>
    <xdr:to>
      <xdr:col>0</xdr:col>
      <xdr:colOff>1047750</xdr:colOff>
      <xdr:row>73</xdr:row>
      <xdr:rowOff>0</xdr:rowOff>
    </xdr:to>
    <xdr:sp macro="" textlink="">
      <xdr:nvSpPr>
        <xdr:cNvPr id="74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73</xdr:row>
      <xdr:rowOff>0</xdr:rowOff>
    </xdr:from>
    <xdr:to>
      <xdr:col>0</xdr:col>
      <xdr:colOff>1047750</xdr:colOff>
      <xdr:row>73</xdr:row>
      <xdr:rowOff>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7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77" name="AutoShape 11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78" name="AutoShape 17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7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12</xdr:col>
      <xdr:colOff>0</xdr:colOff>
      <xdr:row>67</xdr:row>
      <xdr:rowOff>57150</xdr:rowOff>
    </xdr:to>
    <xdr:sp macro="" textlink="">
      <xdr:nvSpPr>
        <xdr:cNvPr id="81" name="AutoShape 5"/>
        <xdr:cNvSpPr>
          <a:spLocks noChangeArrowheads="1"/>
        </xdr:cNvSpPr>
      </xdr:nvSpPr>
      <xdr:spPr bwMode="auto">
        <a:xfrm>
          <a:off x="8305800" y="10763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82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83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8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85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88</xdr:row>
      <xdr:rowOff>28575</xdr:rowOff>
    </xdr:from>
    <xdr:to>
      <xdr:col>0</xdr:col>
      <xdr:colOff>247650</xdr:colOff>
      <xdr:row>88</xdr:row>
      <xdr:rowOff>190500</xdr:rowOff>
    </xdr:to>
    <xdr:sp macro="" textlink="">
      <xdr:nvSpPr>
        <xdr:cNvPr id="86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8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8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89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88</xdr:row>
      <xdr:rowOff>28575</xdr:rowOff>
    </xdr:from>
    <xdr:to>
      <xdr:col>0</xdr:col>
      <xdr:colOff>247650</xdr:colOff>
      <xdr:row>88</xdr:row>
      <xdr:rowOff>190500</xdr:rowOff>
    </xdr:to>
    <xdr:sp macro="" textlink="">
      <xdr:nvSpPr>
        <xdr:cNvPr id="90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88</xdr:row>
      <xdr:rowOff>28575</xdr:rowOff>
    </xdr:from>
    <xdr:to>
      <xdr:col>0</xdr:col>
      <xdr:colOff>247650</xdr:colOff>
      <xdr:row>88</xdr:row>
      <xdr:rowOff>190500</xdr:rowOff>
    </xdr:to>
    <xdr:sp macro="" textlink="">
      <xdr:nvSpPr>
        <xdr:cNvPr id="91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92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94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95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9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9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98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99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100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101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103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72</xdr:row>
      <xdr:rowOff>0</xdr:rowOff>
    </xdr:from>
    <xdr:to>
      <xdr:col>0</xdr:col>
      <xdr:colOff>1047750</xdr:colOff>
      <xdr:row>72</xdr:row>
      <xdr:rowOff>0</xdr:rowOff>
    </xdr:to>
    <xdr:sp macro="" textlink="">
      <xdr:nvSpPr>
        <xdr:cNvPr id="104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105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67</xdr:row>
      <xdr:rowOff>28575</xdr:rowOff>
    </xdr:from>
    <xdr:to>
      <xdr:col>12</xdr:col>
      <xdr:colOff>0</xdr:colOff>
      <xdr:row>68</xdr:row>
      <xdr:rowOff>57150</xdr:rowOff>
    </xdr:to>
    <xdr:sp macro="" textlink="">
      <xdr:nvSpPr>
        <xdr:cNvPr id="10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107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108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67</xdr:row>
      <xdr:rowOff>19050</xdr:rowOff>
    </xdr:from>
    <xdr:to>
      <xdr:col>11</xdr:col>
      <xdr:colOff>533400</xdr:colOff>
      <xdr:row>67</xdr:row>
      <xdr:rowOff>190500</xdr:rowOff>
    </xdr:to>
    <xdr:sp macro="" textlink="">
      <xdr:nvSpPr>
        <xdr:cNvPr id="109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105</xdr:row>
      <xdr:rowOff>0</xdr:rowOff>
    </xdr:from>
    <xdr:to>
      <xdr:col>0</xdr:col>
      <xdr:colOff>1047750</xdr:colOff>
      <xdr:row>105</xdr:row>
      <xdr:rowOff>0</xdr:rowOff>
    </xdr:to>
    <xdr:sp macro="" textlink="">
      <xdr:nvSpPr>
        <xdr:cNvPr id="110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105</xdr:row>
      <xdr:rowOff>0</xdr:rowOff>
    </xdr:from>
    <xdr:to>
      <xdr:col>0</xdr:col>
      <xdr:colOff>1047750</xdr:colOff>
      <xdr:row>105</xdr:row>
      <xdr:rowOff>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12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13" name="AutoShape 11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14" name="AutoShape 17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15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12</xdr:col>
      <xdr:colOff>0</xdr:colOff>
      <xdr:row>99</xdr:row>
      <xdr:rowOff>57150</xdr:rowOff>
    </xdr:to>
    <xdr:sp macro="" textlink="">
      <xdr:nvSpPr>
        <xdr:cNvPr id="117" name="AutoShape 5"/>
        <xdr:cNvSpPr>
          <a:spLocks noChangeArrowheads="1"/>
        </xdr:cNvSpPr>
      </xdr:nvSpPr>
      <xdr:spPr bwMode="auto">
        <a:xfrm>
          <a:off x="8305800" y="10763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18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19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2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21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120</xdr:row>
      <xdr:rowOff>28575</xdr:rowOff>
    </xdr:from>
    <xdr:to>
      <xdr:col>0</xdr:col>
      <xdr:colOff>247650</xdr:colOff>
      <xdr:row>120</xdr:row>
      <xdr:rowOff>190500</xdr:rowOff>
    </xdr:to>
    <xdr:sp macro="" textlink="">
      <xdr:nvSpPr>
        <xdr:cNvPr id="122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23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2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125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120</xdr:row>
      <xdr:rowOff>28575</xdr:rowOff>
    </xdr:from>
    <xdr:to>
      <xdr:col>0</xdr:col>
      <xdr:colOff>247650</xdr:colOff>
      <xdr:row>120</xdr:row>
      <xdr:rowOff>190500</xdr:rowOff>
    </xdr:to>
    <xdr:sp macro="" textlink="">
      <xdr:nvSpPr>
        <xdr:cNvPr id="126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120</xdr:row>
      <xdr:rowOff>28575</xdr:rowOff>
    </xdr:from>
    <xdr:to>
      <xdr:col>0</xdr:col>
      <xdr:colOff>247650</xdr:colOff>
      <xdr:row>120</xdr:row>
      <xdr:rowOff>190500</xdr:rowOff>
    </xdr:to>
    <xdr:sp macro="" textlink="">
      <xdr:nvSpPr>
        <xdr:cNvPr id="127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28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3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31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32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33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134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135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136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3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39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104</xdr:row>
      <xdr:rowOff>0</xdr:rowOff>
    </xdr:from>
    <xdr:to>
      <xdr:col>0</xdr:col>
      <xdr:colOff>1047750</xdr:colOff>
      <xdr:row>104</xdr:row>
      <xdr:rowOff>0</xdr:rowOff>
    </xdr:to>
    <xdr:sp macro="" textlink="">
      <xdr:nvSpPr>
        <xdr:cNvPr id="140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41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99</xdr:row>
      <xdr:rowOff>28575</xdr:rowOff>
    </xdr:from>
    <xdr:to>
      <xdr:col>12</xdr:col>
      <xdr:colOff>0</xdr:colOff>
      <xdr:row>100</xdr:row>
      <xdr:rowOff>57150</xdr:rowOff>
    </xdr:to>
    <xdr:sp macro="" textlink="">
      <xdr:nvSpPr>
        <xdr:cNvPr id="142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143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144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99</xdr:row>
      <xdr:rowOff>19050</xdr:rowOff>
    </xdr:from>
    <xdr:to>
      <xdr:col>11</xdr:col>
      <xdr:colOff>533400</xdr:colOff>
      <xdr:row>99</xdr:row>
      <xdr:rowOff>190500</xdr:rowOff>
    </xdr:to>
    <xdr:sp macro="" textlink="">
      <xdr:nvSpPr>
        <xdr:cNvPr id="145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137</xdr:row>
      <xdr:rowOff>0</xdr:rowOff>
    </xdr:from>
    <xdr:to>
      <xdr:col>0</xdr:col>
      <xdr:colOff>1047750</xdr:colOff>
      <xdr:row>137</xdr:row>
      <xdr:rowOff>0</xdr:rowOff>
    </xdr:to>
    <xdr:sp macro="" textlink="">
      <xdr:nvSpPr>
        <xdr:cNvPr id="146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137</xdr:row>
      <xdr:rowOff>0</xdr:rowOff>
    </xdr:from>
    <xdr:to>
      <xdr:col>0</xdr:col>
      <xdr:colOff>1047750</xdr:colOff>
      <xdr:row>137</xdr:row>
      <xdr:rowOff>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4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49" name="AutoShape 11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50" name="AutoShape 17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51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131</xdr:row>
      <xdr:rowOff>0</xdr:rowOff>
    </xdr:from>
    <xdr:to>
      <xdr:col>12</xdr:col>
      <xdr:colOff>0</xdr:colOff>
      <xdr:row>131</xdr:row>
      <xdr:rowOff>57150</xdr:rowOff>
    </xdr:to>
    <xdr:sp macro="" textlink="">
      <xdr:nvSpPr>
        <xdr:cNvPr id="153" name="AutoShape 5"/>
        <xdr:cNvSpPr>
          <a:spLocks noChangeArrowheads="1"/>
        </xdr:cNvSpPr>
      </xdr:nvSpPr>
      <xdr:spPr bwMode="auto">
        <a:xfrm>
          <a:off x="8305800" y="10763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54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55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5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5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152</xdr:row>
      <xdr:rowOff>28575</xdr:rowOff>
    </xdr:from>
    <xdr:to>
      <xdr:col>0</xdr:col>
      <xdr:colOff>247650</xdr:colOff>
      <xdr:row>152</xdr:row>
      <xdr:rowOff>190500</xdr:rowOff>
    </xdr:to>
    <xdr:sp macro="" textlink="">
      <xdr:nvSpPr>
        <xdr:cNvPr id="158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5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6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131</xdr:row>
      <xdr:rowOff>19050</xdr:rowOff>
    </xdr:from>
    <xdr:to>
      <xdr:col>11</xdr:col>
      <xdr:colOff>533400</xdr:colOff>
      <xdr:row>131</xdr:row>
      <xdr:rowOff>190500</xdr:rowOff>
    </xdr:to>
    <xdr:sp macro="" textlink="">
      <xdr:nvSpPr>
        <xdr:cNvPr id="161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152</xdr:row>
      <xdr:rowOff>28575</xdr:rowOff>
    </xdr:from>
    <xdr:to>
      <xdr:col>0</xdr:col>
      <xdr:colOff>247650</xdr:colOff>
      <xdr:row>152</xdr:row>
      <xdr:rowOff>190500</xdr:rowOff>
    </xdr:to>
    <xdr:sp macro="" textlink="">
      <xdr:nvSpPr>
        <xdr:cNvPr id="162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152</xdr:row>
      <xdr:rowOff>28575</xdr:rowOff>
    </xdr:from>
    <xdr:to>
      <xdr:col>0</xdr:col>
      <xdr:colOff>247650</xdr:colOff>
      <xdr:row>152</xdr:row>
      <xdr:rowOff>190500</xdr:rowOff>
    </xdr:to>
    <xdr:sp macro="" textlink="">
      <xdr:nvSpPr>
        <xdr:cNvPr id="163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64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66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67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6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6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131</xdr:row>
      <xdr:rowOff>19050</xdr:rowOff>
    </xdr:from>
    <xdr:to>
      <xdr:col>11</xdr:col>
      <xdr:colOff>533400</xdr:colOff>
      <xdr:row>131</xdr:row>
      <xdr:rowOff>190500</xdr:rowOff>
    </xdr:to>
    <xdr:sp macro="" textlink="">
      <xdr:nvSpPr>
        <xdr:cNvPr id="170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131</xdr:row>
      <xdr:rowOff>19050</xdr:rowOff>
    </xdr:from>
    <xdr:to>
      <xdr:col>11</xdr:col>
      <xdr:colOff>533400</xdr:colOff>
      <xdr:row>131</xdr:row>
      <xdr:rowOff>190500</xdr:rowOff>
    </xdr:to>
    <xdr:sp macro="" textlink="">
      <xdr:nvSpPr>
        <xdr:cNvPr id="171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131</xdr:row>
      <xdr:rowOff>19050</xdr:rowOff>
    </xdr:from>
    <xdr:to>
      <xdr:col>11</xdr:col>
      <xdr:colOff>533400</xdr:colOff>
      <xdr:row>131</xdr:row>
      <xdr:rowOff>190500</xdr:rowOff>
    </xdr:to>
    <xdr:sp macro="" textlink="">
      <xdr:nvSpPr>
        <xdr:cNvPr id="172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73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75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136</xdr:row>
      <xdr:rowOff>0</xdr:rowOff>
    </xdr:from>
    <xdr:to>
      <xdr:col>0</xdr:col>
      <xdr:colOff>1047750</xdr:colOff>
      <xdr:row>136</xdr:row>
      <xdr:rowOff>0</xdr:rowOff>
    </xdr:to>
    <xdr:sp macro="" textlink="">
      <xdr:nvSpPr>
        <xdr:cNvPr id="176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7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131</xdr:row>
      <xdr:rowOff>28575</xdr:rowOff>
    </xdr:from>
    <xdr:to>
      <xdr:col>12</xdr:col>
      <xdr:colOff>0</xdr:colOff>
      <xdr:row>132</xdr:row>
      <xdr:rowOff>57150</xdr:rowOff>
    </xdr:to>
    <xdr:sp macro="" textlink="">
      <xdr:nvSpPr>
        <xdr:cNvPr id="17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131</xdr:row>
      <xdr:rowOff>19050</xdr:rowOff>
    </xdr:from>
    <xdr:to>
      <xdr:col>11</xdr:col>
      <xdr:colOff>533400</xdr:colOff>
      <xdr:row>131</xdr:row>
      <xdr:rowOff>190500</xdr:rowOff>
    </xdr:to>
    <xdr:sp macro="" textlink="">
      <xdr:nvSpPr>
        <xdr:cNvPr id="179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131</xdr:row>
      <xdr:rowOff>19050</xdr:rowOff>
    </xdr:from>
    <xdr:to>
      <xdr:col>11</xdr:col>
      <xdr:colOff>533400</xdr:colOff>
      <xdr:row>131</xdr:row>
      <xdr:rowOff>190500</xdr:rowOff>
    </xdr:to>
    <xdr:sp macro="" textlink="">
      <xdr:nvSpPr>
        <xdr:cNvPr id="180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131</xdr:row>
      <xdr:rowOff>19050</xdr:rowOff>
    </xdr:from>
    <xdr:to>
      <xdr:col>11</xdr:col>
      <xdr:colOff>533400</xdr:colOff>
      <xdr:row>131</xdr:row>
      <xdr:rowOff>190500</xdr:rowOff>
    </xdr:to>
    <xdr:sp macro="" textlink="">
      <xdr:nvSpPr>
        <xdr:cNvPr id="181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169</xdr:row>
      <xdr:rowOff>0</xdr:rowOff>
    </xdr:from>
    <xdr:to>
      <xdr:col>0</xdr:col>
      <xdr:colOff>1047750</xdr:colOff>
      <xdr:row>169</xdr:row>
      <xdr:rowOff>0</xdr:rowOff>
    </xdr:to>
    <xdr:sp macro="" textlink="">
      <xdr:nvSpPr>
        <xdr:cNvPr id="182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169</xdr:row>
      <xdr:rowOff>0</xdr:rowOff>
    </xdr:from>
    <xdr:to>
      <xdr:col>0</xdr:col>
      <xdr:colOff>1047750</xdr:colOff>
      <xdr:row>169</xdr:row>
      <xdr:rowOff>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18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185" name="AutoShape 11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186" name="AutoShape 17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187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163</xdr:row>
      <xdr:rowOff>0</xdr:rowOff>
    </xdr:from>
    <xdr:to>
      <xdr:col>12</xdr:col>
      <xdr:colOff>0</xdr:colOff>
      <xdr:row>163</xdr:row>
      <xdr:rowOff>57150</xdr:rowOff>
    </xdr:to>
    <xdr:sp macro="" textlink="">
      <xdr:nvSpPr>
        <xdr:cNvPr id="189" name="AutoShape 5"/>
        <xdr:cNvSpPr>
          <a:spLocks noChangeArrowheads="1"/>
        </xdr:cNvSpPr>
      </xdr:nvSpPr>
      <xdr:spPr bwMode="auto">
        <a:xfrm>
          <a:off x="8305800" y="10763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190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191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192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193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184</xdr:row>
      <xdr:rowOff>28575</xdr:rowOff>
    </xdr:from>
    <xdr:to>
      <xdr:col>0</xdr:col>
      <xdr:colOff>247650</xdr:colOff>
      <xdr:row>184</xdr:row>
      <xdr:rowOff>190500</xdr:rowOff>
    </xdr:to>
    <xdr:sp macro="" textlink="">
      <xdr:nvSpPr>
        <xdr:cNvPr id="194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195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19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163</xdr:row>
      <xdr:rowOff>19050</xdr:rowOff>
    </xdr:from>
    <xdr:to>
      <xdr:col>11</xdr:col>
      <xdr:colOff>533400</xdr:colOff>
      <xdr:row>163</xdr:row>
      <xdr:rowOff>190500</xdr:rowOff>
    </xdr:to>
    <xdr:sp macro="" textlink="">
      <xdr:nvSpPr>
        <xdr:cNvPr id="197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184</xdr:row>
      <xdr:rowOff>28575</xdr:rowOff>
    </xdr:from>
    <xdr:to>
      <xdr:col>0</xdr:col>
      <xdr:colOff>247650</xdr:colOff>
      <xdr:row>184</xdr:row>
      <xdr:rowOff>190500</xdr:rowOff>
    </xdr:to>
    <xdr:sp macro="" textlink="">
      <xdr:nvSpPr>
        <xdr:cNvPr id="198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184</xdr:row>
      <xdr:rowOff>28575</xdr:rowOff>
    </xdr:from>
    <xdr:to>
      <xdr:col>0</xdr:col>
      <xdr:colOff>247650</xdr:colOff>
      <xdr:row>184</xdr:row>
      <xdr:rowOff>190500</xdr:rowOff>
    </xdr:to>
    <xdr:sp macro="" textlink="">
      <xdr:nvSpPr>
        <xdr:cNvPr id="199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200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202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203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20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205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163</xdr:row>
      <xdr:rowOff>19050</xdr:rowOff>
    </xdr:from>
    <xdr:to>
      <xdr:col>11</xdr:col>
      <xdr:colOff>533400</xdr:colOff>
      <xdr:row>163</xdr:row>
      <xdr:rowOff>190500</xdr:rowOff>
    </xdr:to>
    <xdr:sp macro="" textlink="">
      <xdr:nvSpPr>
        <xdr:cNvPr id="206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163</xdr:row>
      <xdr:rowOff>19050</xdr:rowOff>
    </xdr:from>
    <xdr:to>
      <xdr:col>11</xdr:col>
      <xdr:colOff>533400</xdr:colOff>
      <xdr:row>163</xdr:row>
      <xdr:rowOff>190500</xdr:rowOff>
    </xdr:to>
    <xdr:sp macro="" textlink="">
      <xdr:nvSpPr>
        <xdr:cNvPr id="207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163</xdr:row>
      <xdr:rowOff>19050</xdr:rowOff>
    </xdr:from>
    <xdr:to>
      <xdr:col>11</xdr:col>
      <xdr:colOff>533400</xdr:colOff>
      <xdr:row>163</xdr:row>
      <xdr:rowOff>190500</xdr:rowOff>
    </xdr:to>
    <xdr:sp macro="" textlink="">
      <xdr:nvSpPr>
        <xdr:cNvPr id="208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20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21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168</xdr:row>
      <xdr:rowOff>0</xdr:rowOff>
    </xdr:from>
    <xdr:to>
      <xdr:col>0</xdr:col>
      <xdr:colOff>1047750</xdr:colOff>
      <xdr:row>168</xdr:row>
      <xdr:rowOff>0</xdr:rowOff>
    </xdr:to>
    <xdr:sp macro="" textlink="">
      <xdr:nvSpPr>
        <xdr:cNvPr id="21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213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163</xdr:row>
      <xdr:rowOff>28575</xdr:rowOff>
    </xdr:from>
    <xdr:to>
      <xdr:col>12</xdr:col>
      <xdr:colOff>0</xdr:colOff>
      <xdr:row>164</xdr:row>
      <xdr:rowOff>57150</xdr:rowOff>
    </xdr:to>
    <xdr:sp macro="" textlink="">
      <xdr:nvSpPr>
        <xdr:cNvPr id="214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163</xdr:row>
      <xdr:rowOff>19050</xdr:rowOff>
    </xdr:from>
    <xdr:to>
      <xdr:col>11</xdr:col>
      <xdr:colOff>533400</xdr:colOff>
      <xdr:row>163</xdr:row>
      <xdr:rowOff>190500</xdr:rowOff>
    </xdr:to>
    <xdr:sp macro="" textlink="">
      <xdr:nvSpPr>
        <xdr:cNvPr id="215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163</xdr:row>
      <xdr:rowOff>19050</xdr:rowOff>
    </xdr:from>
    <xdr:to>
      <xdr:col>11</xdr:col>
      <xdr:colOff>533400</xdr:colOff>
      <xdr:row>163</xdr:row>
      <xdr:rowOff>190500</xdr:rowOff>
    </xdr:to>
    <xdr:sp macro="" textlink="">
      <xdr:nvSpPr>
        <xdr:cNvPr id="216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163</xdr:row>
      <xdr:rowOff>19050</xdr:rowOff>
    </xdr:from>
    <xdr:to>
      <xdr:col>11</xdr:col>
      <xdr:colOff>533400</xdr:colOff>
      <xdr:row>163</xdr:row>
      <xdr:rowOff>190500</xdr:rowOff>
    </xdr:to>
    <xdr:sp macro="" textlink="">
      <xdr:nvSpPr>
        <xdr:cNvPr id="217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201</xdr:row>
      <xdr:rowOff>0</xdr:rowOff>
    </xdr:from>
    <xdr:to>
      <xdr:col>0</xdr:col>
      <xdr:colOff>1047750</xdr:colOff>
      <xdr:row>201</xdr:row>
      <xdr:rowOff>0</xdr:rowOff>
    </xdr:to>
    <xdr:sp macro="" textlink="">
      <xdr:nvSpPr>
        <xdr:cNvPr id="218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201</xdr:row>
      <xdr:rowOff>0</xdr:rowOff>
    </xdr:from>
    <xdr:to>
      <xdr:col>0</xdr:col>
      <xdr:colOff>1047750</xdr:colOff>
      <xdr:row>201</xdr:row>
      <xdr:rowOff>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2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21" name="AutoShape 11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22" name="AutoShape 17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23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195</xdr:row>
      <xdr:rowOff>0</xdr:rowOff>
    </xdr:from>
    <xdr:to>
      <xdr:col>12</xdr:col>
      <xdr:colOff>0</xdr:colOff>
      <xdr:row>195</xdr:row>
      <xdr:rowOff>57150</xdr:rowOff>
    </xdr:to>
    <xdr:sp macro="" textlink="">
      <xdr:nvSpPr>
        <xdr:cNvPr id="225" name="AutoShape 5"/>
        <xdr:cNvSpPr>
          <a:spLocks noChangeArrowheads="1"/>
        </xdr:cNvSpPr>
      </xdr:nvSpPr>
      <xdr:spPr bwMode="auto">
        <a:xfrm>
          <a:off x="8305800" y="1076325"/>
          <a:ext cx="0" cy="571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26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27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2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2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216</xdr:row>
      <xdr:rowOff>28575</xdr:rowOff>
    </xdr:from>
    <xdr:to>
      <xdr:col>0</xdr:col>
      <xdr:colOff>247650</xdr:colOff>
      <xdr:row>216</xdr:row>
      <xdr:rowOff>190500</xdr:rowOff>
    </xdr:to>
    <xdr:sp macro="" textlink="">
      <xdr:nvSpPr>
        <xdr:cNvPr id="230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31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32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195</xdr:row>
      <xdr:rowOff>19050</xdr:rowOff>
    </xdr:from>
    <xdr:to>
      <xdr:col>11</xdr:col>
      <xdr:colOff>533400</xdr:colOff>
      <xdr:row>195</xdr:row>
      <xdr:rowOff>190500</xdr:rowOff>
    </xdr:to>
    <xdr:sp macro="" textlink="">
      <xdr:nvSpPr>
        <xdr:cNvPr id="233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216</xdr:row>
      <xdr:rowOff>28575</xdr:rowOff>
    </xdr:from>
    <xdr:to>
      <xdr:col>0</xdr:col>
      <xdr:colOff>247650</xdr:colOff>
      <xdr:row>216</xdr:row>
      <xdr:rowOff>190500</xdr:rowOff>
    </xdr:to>
    <xdr:sp macro="" textlink="">
      <xdr:nvSpPr>
        <xdr:cNvPr id="234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216</xdr:row>
      <xdr:rowOff>28575</xdr:rowOff>
    </xdr:from>
    <xdr:to>
      <xdr:col>0</xdr:col>
      <xdr:colOff>247650</xdr:colOff>
      <xdr:row>216</xdr:row>
      <xdr:rowOff>190500</xdr:rowOff>
    </xdr:to>
    <xdr:sp macro="" textlink="">
      <xdr:nvSpPr>
        <xdr:cNvPr id="235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36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38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39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4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41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195</xdr:row>
      <xdr:rowOff>19050</xdr:rowOff>
    </xdr:from>
    <xdr:to>
      <xdr:col>11</xdr:col>
      <xdr:colOff>533400</xdr:colOff>
      <xdr:row>195</xdr:row>
      <xdr:rowOff>190500</xdr:rowOff>
    </xdr:to>
    <xdr:sp macro="" textlink="">
      <xdr:nvSpPr>
        <xdr:cNvPr id="242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195</xdr:row>
      <xdr:rowOff>19050</xdr:rowOff>
    </xdr:from>
    <xdr:to>
      <xdr:col>11</xdr:col>
      <xdr:colOff>533400</xdr:colOff>
      <xdr:row>195</xdr:row>
      <xdr:rowOff>190500</xdr:rowOff>
    </xdr:to>
    <xdr:sp macro="" textlink="">
      <xdr:nvSpPr>
        <xdr:cNvPr id="243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195</xdr:row>
      <xdr:rowOff>19050</xdr:rowOff>
    </xdr:from>
    <xdr:to>
      <xdr:col>11</xdr:col>
      <xdr:colOff>533400</xdr:colOff>
      <xdr:row>195</xdr:row>
      <xdr:rowOff>190500</xdr:rowOff>
    </xdr:to>
    <xdr:sp macro="" textlink="">
      <xdr:nvSpPr>
        <xdr:cNvPr id="244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45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47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200</xdr:row>
      <xdr:rowOff>0</xdr:rowOff>
    </xdr:from>
    <xdr:to>
      <xdr:col>0</xdr:col>
      <xdr:colOff>1047750</xdr:colOff>
      <xdr:row>200</xdr:row>
      <xdr:rowOff>0</xdr:rowOff>
    </xdr:to>
    <xdr:sp macro="" textlink="">
      <xdr:nvSpPr>
        <xdr:cNvPr id="248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4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195</xdr:row>
      <xdr:rowOff>28575</xdr:rowOff>
    </xdr:from>
    <xdr:to>
      <xdr:col>12</xdr:col>
      <xdr:colOff>0</xdr:colOff>
      <xdr:row>196</xdr:row>
      <xdr:rowOff>57150</xdr:rowOff>
    </xdr:to>
    <xdr:sp macro="" textlink="">
      <xdr:nvSpPr>
        <xdr:cNvPr id="250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195</xdr:row>
      <xdr:rowOff>19050</xdr:rowOff>
    </xdr:from>
    <xdr:to>
      <xdr:col>11</xdr:col>
      <xdr:colOff>533400</xdr:colOff>
      <xdr:row>195</xdr:row>
      <xdr:rowOff>190500</xdr:rowOff>
    </xdr:to>
    <xdr:sp macro="" textlink="">
      <xdr:nvSpPr>
        <xdr:cNvPr id="251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195</xdr:row>
      <xdr:rowOff>19050</xdr:rowOff>
    </xdr:from>
    <xdr:to>
      <xdr:col>11</xdr:col>
      <xdr:colOff>533400</xdr:colOff>
      <xdr:row>195</xdr:row>
      <xdr:rowOff>190500</xdr:rowOff>
    </xdr:to>
    <xdr:sp macro="" textlink="">
      <xdr:nvSpPr>
        <xdr:cNvPr id="252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195</xdr:row>
      <xdr:rowOff>19050</xdr:rowOff>
    </xdr:from>
    <xdr:to>
      <xdr:col>11</xdr:col>
      <xdr:colOff>533400</xdr:colOff>
      <xdr:row>195</xdr:row>
      <xdr:rowOff>190500</xdr:rowOff>
    </xdr:to>
    <xdr:sp macro="" textlink="">
      <xdr:nvSpPr>
        <xdr:cNvPr id="253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8433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219075</xdr:colOff>
      <xdr:row>23</xdr:row>
      <xdr:rowOff>0</xdr:rowOff>
    </xdr:to>
    <xdr:sp macro="" textlink="">
      <xdr:nvSpPr>
        <xdr:cNvPr id="18434" name="AutoShape 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8435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219075</xdr:colOff>
      <xdr:row>23</xdr:row>
      <xdr:rowOff>0</xdr:rowOff>
    </xdr:to>
    <xdr:sp macro="" textlink="">
      <xdr:nvSpPr>
        <xdr:cNvPr id="18436" name="AutoShape 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23</xdr:row>
      <xdr:rowOff>28575</xdr:rowOff>
    </xdr:from>
    <xdr:to>
      <xdr:col>0</xdr:col>
      <xdr:colOff>247650</xdr:colOff>
      <xdr:row>23</xdr:row>
      <xdr:rowOff>190500</xdr:rowOff>
    </xdr:to>
    <xdr:sp macro="" textlink="">
      <xdr:nvSpPr>
        <xdr:cNvPr id="16389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8439" name="AutoShape 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219075</xdr:colOff>
      <xdr:row>23</xdr:row>
      <xdr:rowOff>0</xdr:rowOff>
    </xdr:to>
    <xdr:sp macro="" textlink="">
      <xdr:nvSpPr>
        <xdr:cNvPr id="18440" name="AutoShape 8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8441" name="AutoShape 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219075</xdr:colOff>
      <xdr:row>23</xdr:row>
      <xdr:rowOff>0</xdr:rowOff>
    </xdr:to>
    <xdr:sp macro="" textlink="">
      <xdr:nvSpPr>
        <xdr:cNvPr id="18442" name="AutoShape 1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8445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219075</xdr:colOff>
      <xdr:row>23</xdr:row>
      <xdr:rowOff>0</xdr:rowOff>
    </xdr:to>
    <xdr:sp macro="" textlink="">
      <xdr:nvSpPr>
        <xdr:cNvPr id="18446" name="AutoShape 14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8447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219075</xdr:colOff>
      <xdr:row>23</xdr:row>
      <xdr:rowOff>0</xdr:rowOff>
    </xdr:to>
    <xdr:sp macro="" textlink="">
      <xdr:nvSpPr>
        <xdr:cNvPr id="18448" name="AutoShape 16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8451" name="AutoShape 19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219075</xdr:colOff>
      <xdr:row>23</xdr:row>
      <xdr:rowOff>0</xdr:rowOff>
    </xdr:to>
    <xdr:sp macro="" textlink="">
      <xdr:nvSpPr>
        <xdr:cNvPr id="18452" name="AutoShape 20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8453" name="AutoShape 2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219075</xdr:colOff>
      <xdr:row>23</xdr:row>
      <xdr:rowOff>0</xdr:rowOff>
    </xdr:to>
    <xdr:sp macro="" textlink="">
      <xdr:nvSpPr>
        <xdr:cNvPr id="18454" name="AutoShape 22"/>
        <xdr:cNvSpPr>
          <a:spLocks noChangeArrowheads="1"/>
        </xdr:cNvSpPr>
      </xdr:nvSpPr>
      <xdr:spPr bwMode="auto">
        <a:xfrm>
          <a:off x="38100" y="4800600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57150</xdr:rowOff>
    </xdr:to>
    <xdr:sp macro="" textlink="">
      <xdr:nvSpPr>
        <xdr:cNvPr id="16402" name="AutoShape 23"/>
        <xdr:cNvSpPr>
          <a:spLocks noChangeArrowheads="1"/>
        </xdr:cNvSpPr>
      </xdr:nvSpPr>
      <xdr:spPr bwMode="auto">
        <a:xfrm>
          <a:off x="103251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4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7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8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6407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6408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6409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23</xdr:row>
      <xdr:rowOff>28575</xdr:rowOff>
    </xdr:from>
    <xdr:to>
      <xdr:col>0</xdr:col>
      <xdr:colOff>247650</xdr:colOff>
      <xdr:row>23</xdr:row>
      <xdr:rowOff>190500</xdr:rowOff>
    </xdr:to>
    <xdr:sp macro="" textlink="">
      <xdr:nvSpPr>
        <xdr:cNvPr id="16410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23</xdr:row>
      <xdr:rowOff>28575</xdr:rowOff>
    </xdr:from>
    <xdr:to>
      <xdr:col>0</xdr:col>
      <xdr:colOff>247650</xdr:colOff>
      <xdr:row>23</xdr:row>
      <xdr:rowOff>190500</xdr:rowOff>
    </xdr:to>
    <xdr:sp macro="" textlink="">
      <xdr:nvSpPr>
        <xdr:cNvPr id="16411" name="AutoShape 6"/>
        <xdr:cNvSpPr>
          <a:spLocks noChangeArrowheads="1"/>
        </xdr:cNvSpPr>
      </xdr:nvSpPr>
      <xdr:spPr bwMode="auto">
        <a:xfrm>
          <a:off x="76200" y="48291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6416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6417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6418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6419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6420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2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4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5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6425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6426" name="AutoShape 5"/>
        <xdr:cNvSpPr>
          <a:spLocks noChangeArrowheads="1"/>
        </xdr:cNvSpPr>
      </xdr:nvSpPr>
      <xdr:spPr bwMode="auto">
        <a:xfrm>
          <a:off x="80010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6427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6428" name="AutoShape 11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6429" name="AutoShape 4"/>
        <xdr:cNvSpPr>
          <a:spLocks noChangeArrowheads="1"/>
        </xdr:cNvSpPr>
      </xdr:nvSpPr>
      <xdr:spPr bwMode="auto">
        <a:xfrm>
          <a:off x="77819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9457" name="AutoShape 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9458" name="AutoShape 2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9459" name="AutoShape 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9460" name="AutoShape 4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7413" name="AutoShape 5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9462" name="AutoShape 6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9463" name="AutoShape 7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9464" name="AutoShape 8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9465" name="AutoShape 9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9467" name="AutoShape 11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9469" name="AutoShape 13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9471" name="AutoShape 15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9472" name="AutoShape 16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11</xdr:row>
      <xdr:rowOff>0</xdr:rowOff>
    </xdr:from>
    <xdr:to>
      <xdr:col>0</xdr:col>
      <xdr:colOff>1047750</xdr:colOff>
      <xdr:row>11</xdr:row>
      <xdr:rowOff>0</xdr:rowOff>
    </xdr:to>
    <xdr:sp macro="" textlink="">
      <xdr:nvSpPr>
        <xdr:cNvPr id="19473" name="AutoShape 17"/>
        <xdr:cNvSpPr>
          <a:spLocks noChangeArrowheads="1"/>
        </xdr:cNvSpPr>
      </xdr:nvSpPr>
      <xdr:spPr bwMode="auto">
        <a:xfrm>
          <a:off x="904875" y="2362200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219075</xdr:colOff>
      <xdr:row>26</xdr:row>
      <xdr:rowOff>0</xdr:rowOff>
    </xdr:to>
    <xdr:sp macro="" textlink="">
      <xdr:nvSpPr>
        <xdr:cNvPr id="19474" name="AutoShape 18"/>
        <xdr:cNvSpPr>
          <a:spLocks noChangeArrowheads="1"/>
        </xdr:cNvSpPr>
      </xdr:nvSpPr>
      <xdr:spPr bwMode="auto">
        <a:xfrm>
          <a:off x="38100" y="5210175"/>
          <a:ext cx="180975" cy="0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3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6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7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742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7429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7430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7431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26</xdr:row>
      <xdr:rowOff>28575</xdr:rowOff>
    </xdr:from>
    <xdr:to>
      <xdr:col>0</xdr:col>
      <xdr:colOff>247650</xdr:colOff>
      <xdr:row>26</xdr:row>
      <xdr:rowOff>190500</xdr:rowOff>
    </xdr:to>
    <xdr:sp macro="" textlink="">
      <xdr:nvSpPr>
        <xdr:cNvPr id="17432" name="AutoShape 6"/>
        <xdr:cNvSpPr>
          <a:spLocks noChangeArrowheads="1"/>
        </xdr:cNvSpPr>
      </xdr:nvSpPr>
      <xdr:spPr bwMode="auto">
        <a:xfrm>
          <a:off x="76200" y="5438775"/>
          <a:ext cx="171450" cy="1619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6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8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29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743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7438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7439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7440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7441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39" name="AutoShape 1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1" name="AutoShape 7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904875</xdr:colOff>
      <xdr:row>10</xdr:row>
      <xdr:rowOff>0</xdr:rowOff>
    </xdr:from>
    <xdr:to>
      <xdr:col>0</xdr:col>
      <xdr:colOff>1047750</xdr:colOff>
      <xdr:row>10</xdr:row>
      <xdr:rowOff>0</xdr:rowOff>
    </xdr:to>
    <xdr:sp macro="" textlink="">
      <xdr:nvSpPr>
        <xdr:cNvPr id="42" name="AutoShape 9"/>
        <xdr:cNvSpPr>
          <a:spLocks noChangeArrowheads="1"/>
        </xdr:cNvSpPr>
      </xdr:nvSpPr>
      <xdr:spPr bwMode="auto">
        <a:xfrm>
          <a:off x="904875" y="2143125"/>
          <a:ext cx="142875" cy="0"/>
        </a:xfrm>
        <a:prstGeom prst="star5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7446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5</xdr:row>
      <xdr:rowOff>28575</xdr:rowOff>
    </xdr:from>
    <xdr:to>
      <xdr:col>12</xdr:col>
      <xdr:colOff>0</xdr:colOff>
      <xdr:row>6</xdr:row>
      <xdr:rowOff>57150</xdr:rowOff>
    </xdr:to>
    <xdr:sp macro="" textlink="">
      <xdr:nvSpPr>
        <xdr:cNvPr id="17447" name="AutoShape 5"/>
        <xdr:cNvSpPr>
          <a:spLocks noChangeArrowheads="1"/>
        </xdr:cNvSpPr>
      </xdr:nvSpPr>
      <xdr:spPr bwMode="auto">
        <a:xfrm>
          <a:off x="8305800" y="1104900"/>
          <a:ext cx="0" cy="2381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7448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7449" name="AutoShape 11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361950</xdr:colOff>
      <xdr:row>5</xdr:row>
      <xdr:rowOff>19050</xdr:rowOff>
    </xdr:from>
    <xdr:to>
      <xdr:col>11</xdr:col>
      <xdr:colOff>533400</xdr:colOff>
      <xdr:row>5</xdr:row>
      <xdr:rowOff>190500</xdr:rowOff>
    </xdr:to>
    <xdr:sp macro="" textlink="">
      <xdr:nvSpPr>
        <xdr:cNvPr id="17450" name="AutoShape 4"/>
        <xdr:cNvSpPr>
          <a:spLocks noChangeArrowheads="1"/>
        </xdr:cNvSpPr>
      </xdr:nvSpPr>
      <xdr:spPr bwMode="auto">
        <a:xfrm>
          <a:off x="8086725" y="1095375"/>
          <a:ext cx="171450" cy="171450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Copy%20of%20RE1718-BE1819%20CIV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-6"/>
      <sheetName val="P-6(A)"/>
      <sheetName val="P-6(B)"/>
      <sheetName val="Sheet2"/>
    </sheetNames>
    <sheetDataSet>
      <sheetData sheetId="0" refreshError="1"/>
      <sheetData sheetId="1" refreshError="1"/>
      <sheetData sheetId="2">
        <row r="35">
          <cell r="C35">
            <v>414.61966999999999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66.675889999999995</v>
          </cell>
          <cell r="K35">
            <v>0</v>
          </cell>
          <cell r="L35">
            <v>2.1704599999999998</v>
          </cell>
          <cell r="M35">
            <v>0</v>
          </cell>
          <cell r="N35">
            <v>0</v>
          </cell>
          <cell r="O35">
            <v>128.67588999999998</v>
          </cell>
          <cell r="P35">
            <v>0</v>
          </cell>
          <cell r="Q35">
            <v>62</v>
          </cell>
          <cell r="R35">
            <v>0</v>
          </cell>
          <cell r="S35">
            <v>301.3</v>
          </cell>
          <cell r="T35">
            <v>0</v>
          </cell>
        </row>
        <row r="43">
          <cell r="C43">
            <v>554.61967000000004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  <sheetData sheetId="3">
        <row r="20">
          <cell r="C20">
            <v>395.89400000000001</v>
          </cell>
          <cell r="O20">
            <v>5</v>
          </cell>
          <cell r="S20">
            <v>390.89400000000001</v>
          </cell>
        </row>
        <row r="25">
          <cell r="C25">
            <v>55</v>
          </cell>
          <cell r="S25">
            <v>55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13"/>
  <sheetViews>
    <sheetView topLeftCell="A7" workbookViewId="0">
      <selection activeCell="C4" sqref="C4"/>
    </sheetView>
  </sheetViews>
  <sheetFormatPr defaultRowHeight="12.75"/>
  <cols>
    <col min="3" max="3" width="87.28515625" customWidth="1"/>
  </cols>
  <sheetData>
    <row r="1" spans="2:5" ht="13.5" thickBot="1"/>
    <row r="2" spans="2:5">
      <c r="B2" s="1"/>
      <c r="C2" s="2"/>
      <c r="D2" s="3"/>
    </row>
    <row r="3" spans="2:5">
      <c r="B3" s="4"/>
      <c r="C3" s="5"/>
      <c r="D3" s="6"/>
    </row>
    <row r="4" spans="2:5" ht="33.75">
      <c r="B4" s="4"/>
      <c r="C4" s="631" t="s">
        <v>797</v>
      </c>
      <c r="D4" s="8"/>
      <c r="E4" s="9"/>
    </row>
    <row r="5" spans="2:5" ht="33.75">
      <c r="B5" s="4"/>
      <c r="C5" s="7"/>
      <c r="D5" s="8"/>
      <c r="E5" s="9"/>
    </row>
    <row r="6" spans="2:5" ht="33.75">
      <c r="B6" s="4"/>
      <c r="C6" s="10" t="s">
        <v>550</v>
      </c>
      <c r="D6" s="8"/>
      <c r="E6" s="9"/>
    </row>
    <row r="7" spans="2:5" ht="33.75">
      <c r="B7" s="4"/>
      <c r="C7" s="10"/>
      <c r="D7" s="8"/>
      <c r="E7" s="9"/>
    </row>
    <row r="8" spans="2:5" ht="33.75">
      <c r="B8" s="4"/>
      <c r="C8" s="10" t="s">
        <v>0</v>
      </c>
      <c r="D8" s="6"/>
      <c r="E8" s="9"/>
    </row>
    <row r="9" spans="2:5" ht="33.75">
      <c r="B9" s="4"/>
      <c r="C9" s="10"/>
      <c r="D9" s="8"/>
      <c r="E9" s="9"/>
    </row>
    <row r="10" spans="2:5" ht="33.75">
      <c r="B10" s="4"/>
      <c r="C10" s="10" t="s">
        <v>551</v>
      </c>
      <c r="D10" s="8"/>
      <c r="E10" s="9"/>
    </row>
    <row r="11" spans="2:5" ht="20.25">
      <c r="B11" s="4"/>
      <c r="C11" s="11"/>
      <c r="D11" s="6"/>
    </row>
    <row r="12" spans="2:5">
      <c r="B12" s="4"/>
      <c r="C12" s="5"/>
      <c r="D12" s="6"/>
    </row>
    <row r="13" spans="2:5" ht="13.5" thickBot="1">
      <c r="B13" s="12"/>
      <c r="C13" s="13"/>
      <c r="D13" s="14"/>
    </row>
  </sheetData>
  <phoneticPr fontId="6" type="noConversion"/>
  <pageMargins left="0.75" right="0.75" top="1" bottom="1" header="0.5" footer="0.5"/>
  <pageSetup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C00000"/>
  </sheetPr>
  <dimension ref="A1:Q29"/>
  <sheetViews>
    <sheetView topLeftCell="A7" workbookViewId="0">
      <selection activeCell="D14" sqref="D14"/>
    </sheetView>
  </sheetViews>
  <sheetFormatPr defaultRowHeight="15.75"/>
  <cols>
    <col min="1" max="1" width="28.7109375" style="169" customWidth="1"/>
    <col min="2" max="16" width="8.7109375" style="134" customWidth="1"/>
    <col min="17" max="17" width="9.140625" style="134"/>
  </cols>
  <sheetData>
    <row r="1" spans="1:16" ht="17.25" thickBot="1">
      <c r="A1" s="11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  <c r="N1" s="171"/>
      <c r="O1" s="172"/>
      <c r="P1" s="173"/>
    </row>
    <row r="2" spans="1:16" ht="17.25" thickBot="1">
      <c r="A2" s="12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 t="s">
        <v>89</v>
      </c>
      <c r="N2" s="175"/>
      <c r="O2" s="42"/>
      <c r="P2" s="176"/>
    </row>
    <row r="3" spans="1:16" ht="16.5">
      <c r="A3" s="48" t="s">
        <v>83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531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ht="17.25" thickBot="1">
      <c r="A5" s="52"/>
      <c r="B5" s="49"/>
      <c r="C5" s="49" t="s">
        <v>313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535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478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>
      <c r="A12" s="178" t="s">
        <v>90</v>
      </c>
      <c r="B12" s="179"/>
      <c r="C12" s="179"/>
      <c r="D12" s="179"/>
      <c r="E12" s="179"/>
      <c r="F12" s="179"/>
      <c r="G12" s="180"/>
      <c r="H12" s="179"/>
      <c r="I12" s="179"/>
      <c r="J12" s="179"/>
      <c r="K12" s="179"/>
      <c r="L12" s="179"/>
      <c r="M12" s="180"/>
      <c r="N12" s="180"/>
      <c r="O12" s="179"/>
      <c r="P12" s="181"/>
    </row>
    <row r="13" spans="1:16">
      <c r="A13" s="182" t="s">
        <v>91</v>
      </c>
      <c r="B13" s="153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8"/>
      <c r="O13" s="147"/>
      <c r="P13" s="149"/>
    </row>
    <row r="14" spans="1:16" ht="25.5">
      <c r="A14" s="182" t="s">
        <v>92</v>
      </c>
      <c r="B14" s="153"/>
      <c r="C14" s="147"/>
      <c r="D14" s="561" t="s">
        <v>677</v>
      </c>
      <c r="E14" s="147"/>
      <c r="F14" s="147"/>
      <c r="G14" s="147"/>
      <c r="H14" s="147"/>
      <c r="I14" s="147"/>
      <c r="J14" s="147"/>
      <c r="K14" s="147"/>
      <c r="L14" s="147"/>
      <c r="M14" s="148"/>
      <c r="N14" s="148"/>
      <c r="O14" s="147"/>
      <c r="P14" s="149"/>
    </row>
    <row r="15" spans="1:16">
      <c r="A15" s="182" t="s">
        <v>93</v>
      </c>
      <c r="B15" s="153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  <c r="N15" s="148"/>
      <c r="O15" s="147"/>
      <c r="P15" s="149"/>
    </row>
    <row r="16" spans="1:16">
      <c r="A16" s="182" t="s">
        <v>94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48"/>
      <c r="N16" s="148"/>
      <c r="O16" s="151"/>
      <c r="P16" s="152"/>
    </row>
    <row r="17" spans="1:17">
      <c r="A17" s="182" t="s">
        <v>95</v>
      </c>
      <c r="B17" s="151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N17" s="148"/>
      <c r="O17" s="147"/>
      <c r="P17" s="149"/>
    </row>
    <row r="18" spans="1:17" ht="16.5" thickBot="1">
      <c r="A18" s="183" t="s">
        <v>96</v>
      </c>
      <c r="B18" s="184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9"/>
      <c r="N18" s="159"/>
      <c r="O18" s="158"/>
      <c r="P18" s="185"/>
    </row>
    <row r="19" spans="1:17" ht="16.5" thickBot="1">
      <c r="A19" s="186" t="s">
        <v>97</v>
      </c>
      <c r="B19" s="187">
        <f>SUM(B13:B18)</f>
        <v>0</v>
      </c>
      <c r="C19" s="187">
        <f t="shared" ref="C19:P19" si="0">SUM(C13:C18)</f>
        <v>0</v>
      </c>
      <c r="D19" s="187">
        <f t="shared" si="0"/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  <c r="K19" s="187">
        <f t="shared" si="0"/>
        <v>0</v>
      </c>
      <c r="L19" s="187">
        <f t="shared" si="0"/>
        <v>0</v>
      </c>
      <c r="M19" s="187">
        <f t="shared" si="0"/>
        <v>0</v>
      </c>
      <c r="N19" s="187">
        <f t="shared" si="0"/>
        <v>0</v>
      </c>
      <c r="O19" s="187">
        <f t="shared" si="0"/>
        <v>0</v>
      </c>
      <c r="P19" s="188">
        <f t="shared" si="0"/>
        <v>0</v>
      </c>
    </row>
    <row r="20" spans="1:17">
      <c r="A20" s="178" t="s">
        <v>98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332"/>
    </row>
    <row r="21" spans="1:17">
      <c r="A21" s="182" t="s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7">
      <c r="A22" s="182" t="s">
        <v>100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</row>
    <row r="23" spans="1:17">
      <c r="A23" s="190" t="s">
        <v>101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308"/>
    </row>
    <row r="24" spans="1:17" ht="16.5" thickBot="1">
      <c r="A24" s="327" t="s">
        <v>264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33"/>
    </row>
    <row r="25" spans="1:17" ht="16.5" thickBot="1">
      <c r="A25" s="186" t="s">
        <v>102</v>
      </c>
      <c r="B25" s="187">
        <f>SUM(B21:B24)</f>
        <v>0</v>
      </c>
      <c r="C25" s="187">
        <f t="shared" ref="C25:P25" si="1">SUM(C21:C24)</f>
        <v>0</v>
      </c>
      <c r="D25" s="187">
        <f t="shared" si="1"/>
        <v>0</v>
      </c>
      <c r="E25" s="187">
        <f t="shared" si="1"/>
        <v>0</v>
      </c>
      <c r="F25" s="187">
        <f t="shared" si="1"/>
        <v>0</v>
      </c>
      <c r="G25" s="187">
        <f t="shared" si="1"/>
        <v>0</v>
      </c>
      <c r="H25" s="187">
        <f t="shared" si="1"/>
        <v>0</v>
      </c>
      <c r="I25" s="187">
        <f t="shared" si="1"/>
        <v>0</v>
      </c>
      <c r="J25" s="187">
        <f t="shared" si="1"/>
        <v>0</v>
      </c>
      <c r="K25" s="187">
        <f t="shared" si="1"/>
        <v>0</v>
      </c>
      <c r="L25" s="187">
        <f t="shared" si="1"/>
        <v>0</v>
      </c>
      <c r="M25" s="187">
        <f t="shared" si="1"/>
        <v>0</v>
      </c>
      <c r="N25" s="187">
        <f t="shared" si="1"/>
        <v>0</v>
      </c>
      <c r="O25" s="187">
        <f t="shared" si="1"/>
        <v>0</v>
      </c>
      <c r="P25" s="188">
        <f t="shared" si="1"/>
        <v>0</v>
      </c>
    </row>
    <row r="26" spans="1:17" ht="16.5" thickBot="1">
      <c r="A26" s="191" t="s">
        <v>103</v>
      </c>
      <c r="B26" s="187">
        <f>B19+B25</f>
        <v>0</v>
      </c>
      <c r="C26" s="187">
        <f t="shared" ref="C26:P26" si="2">C19+C25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87">
        <f t="shared" si="2"/>
        <v>0</v>
      </c>
      <c r="J26" s="187">
        <f t="shared" si="2"/>
        <v>0</v>
      </c>
      <c r="K26" s="187">
        <f t="shared" si="2"/>
        <v>0</v>
      </c>
      <c r="L26" s="187">
        <f t="shared" si="2"/>
        <v>0</v>
      </c>
      <c r="M26" s="187">
        <f t="shared" si="2"/>
        <v>0</v>
      </c>
      <c r="N26" s="187">
        <f t="shared" si="2"/>
        <v>0</v>
      </c>
      <c r="O26" s="187">
        <f t="shared" si="2"/>
        <v>0</v>
      </c>
      <c r="P26" s="188">
        <f t="shared" si="2"/>
        <v>0</v>
      </c>
    </row>
    <row r="27" spans="1:17" ht="16.5">
      <c r="A27" s="251" t="s">
        <v>593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202"/>
    </row>
    <row r="28" spans="1:17" ht="16.5">
      <c r="A28" s="251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202"/>
    </row>
    <row r="29" spans="1:17" ht="16.5" thickBot="1">
      <c r="A29" s="166" t="s">
        <v>527</v>
      </c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4"/>
      <c r="Q29" s="134" t="s">
        <v>495</v>
      </c>
    </row>
  </sheetData>
  <mergeCells count="7">
    <mergeCell ref="M6:N6"/>
    <mergeCell ref="M7:N7"/>
    <mergeCell ref="B6:D6"/>
    <mergeCell ref="F6:H6"/>
    <mergeCell ref="B7:D7"/>
    <mergeCell ref="F7:H7"/>
    <mergeCell ref="I6:L6"/>
  </mergeCells>
  <phoneticPr fontId="6" type="noConversion"/>
  <pageMargins left="0.5" right="0.5" top="1" bottom="1" header="0.5" footer="0.5"/>
  <pageSetup scale="8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Q29"/>
  <sheetViews>
    <sheetView topLeftCell="A4" workbookViewId="0">
      <selection activeCell="D14" sqref="D14"/>
    </sheetView>
  </sheetViews>
  <sheetFormatPr defaultRowHeight="15.75"/>
  <cols>
    <col min="1" max="1" width="28.7109375" style="169" customWidth="1"/>
    <col min="2" max="16" width="8.7109375" style="134" customWidth="1"/>
    <col min="17" max="17" width="9.140625" style="134"/>
  </cols>
  <sheetData>
    <row r="1" spans="1:16" ht="17.25" thickBot="1">
      <c r="A1" s="11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1"/>
      <c r="N1" s="171"/>
      <c r="O1" s="172"/>
      <c r="P1" s="173"/>
    </row>
    <row r="2" spans="1:16" ht="17.25" thickBot="1">
      <c r="A2" s="12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 t="s">
        <v>221</v>
      </c>
      <c r="N2" s="175"/>
      <c r="O2" s="42"/>
      <c r="P2" s="176"/>
    </row>
    <row r="3" spans="1:16" ht="16.5">
      <c r="A3" s="48" t="s">
        <v>83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531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ht="17.25" thickBot="1">
      <c r="A5" s="52"/>
      <c r="B5" s="49"/>
      <c r="C5" s="49" t="s">
        <v>319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478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>
      <c r="A12" s="178" t="s">
        <v>90</v>
      </c>
      <c r="B12" s="179"/>
      <c r="C12" s="179"/>
      <c r="D12" s="179"/>
      <c r="E12" s="179"/>
      <c r="F12" s="179"/>
      <c r="G12" s="180"/>
      <c r="H12" s="179"/>
      <c r="I12" s="179"/>
      <c r="J12" s="179"/>
      <c r="K12" s="179"/>
      <c r="L12" s="179"/>
      <c r="M12" s="180"/>
      <c r="N12" s="180"/>
      <c r="O12" s="179"/>
      <c r="P12" s="181"/>
    </row>
    <row r="13" spans="1:16">
      <c r="A13" s="182" t="s">
        <v>91</v>
      </c>
      <c r="B13" s="153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8"/>
      <c r="O13" s="147"/>
      <c r="P13" s="149"/>
    </row>
    <row r="14" spans="1:16" ht="25.5">
      <c r="A14" s="182" t="s">
        <v>92</v>
      </c>
      <c r="B14" s="153"/>
      <c r="C14" s="147"/>
      <c r="D14" s="561" t="s">
        <v>677</v>
      </c>
      <c r="E14" s="147"/>
      <c r="F14" s="147"/>
      <c r="G14" s="147"/>
      <c r="H14" s="147"/>
      <c r="I14" s="147"/>
      <c r="J14" s="147"/>
      <c r="K14" s="147"/>
      <c r="L14" s="147"/>
      <c r="M14" s="148"/>
      <c r="N14" s="148"/>
      <c r="O14" s="147"/>
      <c r="P14" s="149"/>
    </row>
    <row r="15" spans="1:16">
      <c r="A15" s="182" t="s">
        <v>93</v>
      </c>
      <c r="B15" s="153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  <c r="N15" s="148"/>
      <c r="O15" s="147"/>
      <c r="P15" s="149"/>
    </row>
    <row r="16" spans="1:16">
      <c r="A16" s="182" t="s">
        <v>94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48"/>
      <c r="N16" s="148"/>
      <c r="O16" s="151"/>
      <c r="P16" s="152"/>
    </row>
    <row r="17" spans="1:16">
      <c r="A17" s="182" t="s">
        <v>95</v>
      </c>
      <c r="B17" s="151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N17" s="148"/>
      <c r="O17" s="147"/>
      <c r="P17" s="149"/>
    </row>
    <row r="18" spans="1:16" ht="16.5" thickBot="1">
      <c r="A18" s="183" t="s">
        <v>96</v>
      </c>
      <c r="B18" s="184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9"/>
      <c r="N18" s="159"/>
      <c r="O18" s="158"/>
      <c r="P18" s="185"/>
    </row>
    <row r="19" spans="1:16" ht="16.5" thickBot="1">
      <c r="A19" s="186" t="s">
        <v>97</v>
      </c>
      <c r="B19" s="187">
        <f>SUM(B13:B18)</f>
        <v>0</v>
      </c>
      <c r="C19" s="187">
        <f t="shared" ref="C19:P19" si="0">SUM(C13:C18)</f>
        <v>0</v>
      </c>
      <c r="D19" s="187">
        <f t="shared" si="0"/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  <c r="K19" s="187">
        <f t="shared" si="0"/>
        <v>0</v>
      </c>
      <c r="L19" s="187">
        <f t="shared" si="0"/>
        <v>0</v>
      </c>
      <c r="M19" s="187">
        <f t="shared" si="0"/>
        <v>0</v>
      </c>
      <c r="N19" s="187">
        <f t="shared" si="0"/>
        <v>0</v>
      </c>
      <c r="O19" s="187">
        <f t="shared" si="0"/>
        <v>0</v>
      </c>
      <c r="P19" s="188">
        <f t="shared" si="0"/>
        <v>0</v>
      </c>
    </row>
    <row r="20" spans="1:16">
      <c r="A20" s="178" t="s">
        <v>98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332"/>
    </row>
    <row r="21" spans="1:16">
      <c r="A21" s="182" t="s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6">
      <c r="A22" s="182" t="s">
        <v>100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</row>
    <row r="23" spans="1:16">
      <c r="A23" s="190" t="s">
        <v>101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308"/>
    </row>
    <row r="24" spans="1:16" ht="16.5" thickBot="1">
      <c r="A24" s="327" t="s">
        <v>264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33"/>
    </row>
    <row r="25" spans="1:16" ht="16.5" thickBot="1">
      <c r="A25" s="186" t="s">
        <v>102</v>
      </c>
      <c r="B25" s="187">
        <f>SUM(B21:B24)</f>
        <v>0</v>
      </c>
      <c r="C25" s="187">
        <f t="shared" ref="C25:P25" si="1">SUM(C21:C24)</f>
        <v>0</v>
      </c>
      <c r="D25" s="187">
        <f t="shared" si="1"/>
        <v>0</v>
      </c>
      <c r="E25" s="187">
        <f t="shared" si="1"/>
        <v>0</v>
      </c>
      <c r="F25" s="187">
        <f t="shared" si="1"/>
        <v>0</v>
      </c>
      <c r="G25" s="187">
        <f t="shared" si="1"/>
        <v>0</v>
      </c>
      <c r="H25" s="187">
        <f t="shared" si="1"/>
        <v>0</v>
      </c>
      <c r="I25" s="187">
        <f t="shared" si="1"/>
        <v>0</v>
      </c>
      <c r="J25" s="187">
        <f t="shared" si="1"/>
        <v>0</v>
      </c>
      <c r="K25" s="187">
        <f t="shared" si="1"/>
        <v>0</v>
      </c>
      <c r="L25" s="187">
        <f t="shared" si="1"/>
        <v>0</v>
      </c>
      <c r="M25" s="187">
        <f t="shared" si="1"/>
        <v>0</v>
      </c>
      <c r="N25" s="187">
        <f t="shared" si="1"/>
        <v>0</v>
      </c>
      <c r="O25" s="187">
        <f t="shared" si="1"/>
        <v>0</v>
      </c>
      <c r="P25" s="188">
        <f t="shared" si="1"/>
        <v>0</v>
      </c>
    </row>
    <row r="26" spans="1:16" ht="16.5" thickBot="1">
      <c r="A26" s="191" t="s">
        <v>103</v>
      </c>
      <c r="B26" s="187">
        <f>B19+B25</f>
        <v>0</v>
      </c>
      <c r="C26" s="187">
        <f t="shared" ref="C26:P26" si="2">C19+C25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87">
        <f t="shared" si="2"/>
        <v>0</v>
      </c>
      <c r="J26" s="187">
        <f t="shared" si="2"/>
        <v>0</v>
      </c>
      <c r="K26" s="187">
        <f t="shared" si="2"/>
        <v>0</v>
      </c>
      <c r="L26" s="187">
        <f t="shared" si="2"/>
        <v>0</v>
      </c>
      <c r="M26" s="187">
        <f t="shared" si="2"/>
        <v>0</v>
      </c>
      <c r="N26" s="187">
        <f t="shared" si="2"/>
        <v>0</v>
      </c>
      <c r="O26" s="187">
        <f t="shared" si="2"/>
        <v>0</v>
      </c>
      <c r="P26" s="188">
        <f t="shared" si="2"/>
        <v>0</v>
      </c>
    </row>
    <row r="27" spans="1:16" ht="16.5">
      <c r="A27" s="251" t="s">
        <v>594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202"/>
    </row>
    <row r="28" spans="1:16" ht="16.5">
      <c r="A28" s="251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202"/>
    </row>
    <row r="29" spans="1:16" ht="16.5" thickBot="1">
      <c r="A29" s="166" t="s">
        <v>527</v>
      </c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4"/>
    </row>
  </sheetData>
  <mergeCells count="7">
    <mergeCell ref="B7:D7"/>
    <mergeCell ref="F7:H7"/>
    <mergeCell ref="M7:N7"/>
    <mergeCell ref="B6:D6"/>
    <mergeCell ref="F6:H6"/>
    <mergeCell ref="I6:L6"/>
    <mergeCell ref="M6:N6"/>
  </mergeCells>
  <phoneticPr fontId="6" type="noConversion"/>
  <pageMargins left="0.5" right="0.5" top="1" bottom="1" header="0.5" footer="0.5"/>
  <pageSetup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rgb="FFC00000"/>
  </sheetPr>
  <dimension ref="A1:S241"/>
  <sheetViews>
    <sheetView view="pageBreakPreview" zoomScale="130" zoomScaleSheetLayoutView="130" workbookViewId="0">
      <selection activeCell="A4" sqref="A4:Q4"/>
    </sheetView>
  </sheetViews>
  <sheetFormatPr defaultRowHeight="15.75"/>
  <cols>
    <col min="1" max="1" width="24.140625" style="169" customWidth="1"/>
    <col min="2" max="16" width="8.7109375" customWidth="1"/>
    <col min="17" max="17" width="0.5703125" customWidth="1"/>
  </cols>
  <sheetData>
    <row r="1" spans="1:19" s="123" customFormat="1" ht="17.25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120"/>
      <c r="O1" s="119"/>
      <c r="P1" s="121"/>
      <c r="Q1" s="121"/>
    </row>
    <row r="2" spans="1:19" s="129" customFormat="1" ht="17.2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 t="s">
        <v>104</v>
      </c>
      <c r="N2" s="126"/>
      <c r="O2" s="127"/>
      <c r="P2" s="128"/>
      <c r="Q2" s="531"/>
    </row>
    <row r="3" spans="1:19" ht="16.5">
      <c r="A3" s="811" t="s">
        <v>801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  <c r="Q3" s="6"/>
    </row>
    <row r="4" spans="1:19" ht="16.5">
      <c r="A4" s="1091" t="s">
        <v>534</v>
      </c>
      <c r="B4" s="1092"/>
      <c r="C4" s="1092"/>
      <c r="D4" s="1092"/>
      <c r="E4" s="1092"/>
      <c r="F4" s="1092"/>
      <c r="G4" s="1092"/>
      <c r="H4" s="1092"/>
      <c r="I4" s="1092"/>
      <c r="J4" s="1092"/>
      <c r="K4" s="1092"/>
      <c r="L4" s="1092"/>
      <c r="M4" s="1092"/>
      <c r="N4" s="1092"/>
      <c r="O4" s="1092"/>
      <c r="P4" s="1092"/>
      <c r="Q4" s="1093"/>
    </row>
    <row r="5" spans="1:19" s="134" customFormat="1" ht="17.25" thickBot="1">
      <c r="A5" s="52"/>
      <c r="B5" s="49"/>
      <c r="C5" s="49" t="s">
        <v>457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  <c r="Q5" s="532"/>
    </row>
    <row r="6" spans="1:19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  <c r="Q6" s="6"/>
    </row>
    <row r="7" spans="1:19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  <c r="Q7" s="6"/>
      <c r="S7" s="257"/>
    </row>
    <row r="8" spans="1:19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  <c r="Q8" s="6"/>
    </row>
    <row r="9" spans="1:19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  <c r="Q9" s="6"/>
    </row>
    <row r="10" spans="1:19" ht="17.25" thickBot="1">
      <c r="A10" s="135"/>
      <c r="B10" s="528" t="s">
        <v>478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  <c r="Q10" s="6"/>
    </row>
    <row r="11" spans="1:19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  <c r="Q11" s="6"/>
    </row>
    <row r="12" spans="1:19" ht="17.25" thickBot="1">
      <c r="A12" s="325" t="s">
        <v>615</v>
      </c>
      <c r="B12" s="136">
        <f>+'P-5(B)(i)'!B26</f>
        <v>0</v>
      </c>
      <c r="C12" s="136">
        <f>+'P-5(B)(i)'!C26</f>
        <v>16.093</v>
      </c>
      <c r="D12" s="136">
        <f>+'P-5(B)(i)'!D26</f>
        <v>0</v>
      </c>
      <c r="E12" s="136">
        <f>+'P-5(B)(i)'!E26</f>
        <v>0</v>
      </c>
      <c r="F12" s="136">
        <f>+'P-5(B)(i)'!F26</f>
        <v>0</v>
      </c>
      <c r="G12" s="136">
        <f>+'P-5(B)(i)'!G26</f>
        <v>0</v>
      </c>
      <c r="H12" s="136">
        <f>+'P-5(B)(i)'!H26</f>
        <v>0</v>
      </c>
      <c r="I12" s="136">
        <f>+'P-5(B)(i)'!I26</f>
        <v>0</v>
      </c>
      <c r="J12" s="136">
        <f>+'P-5(B)(i)'!J26</f>
        <v>0</v>
      </c>
      <c r="K12" s="136">
        <f>+'P-5(B)(i)'!K26</f>
        <v>0</v>
      </c>
      <c r="L12" s="136">
        <f>+'P-5(B)(i)'!L26</f>
        <v>0</v>
      </c>
      <c r="M12" s="136">
        <f>+'P-5(B)(i)'!M26</f>
        <v>0</v>
      </c>
      <c r="N12" s="136">
        <f>+'P-5(B)(i)'!N26</f>
        <v>0</v>
      </c>
      <c r="O12" s="136">
        <f>+'P-5(B)(i)'!O26</f>
        <v>0</v>
      </c>
      <c r="P12" s="136">
        <f>+'P-5(B)(i)'!P26</f>
        <v>0</v>
      </c>
      <c r="Q12" s="6"/>
    </row>
    <row r="13" spans="1:19" s="144" customFormat="1" ht="16.5" thickBot="1">
      <c r="A13" s="139" t="s">
        <v>616</v>
      </c>
      <c r="B13" s="140">
        <f>+'P-5(B)(i)'!B57</f>
        <v>0</v>
      </c>
      <c r="C13" s="140">
        <f>+'P-5(B)(i)'!C57</f>
        <v>44.087000000000003</v>
      </c>
      <c r="D13" s="140">
        <f>+'P-5(B)(i)'!D57</f>
        <v>0</v>
      </c>
      <c r="E13" s="140">
        <f>+'P-5(B)(i)'!E57</f>
        <v>0</v>
      </c>
      <c r="F13" s="140">
        <f>+'P-5(B)(i)'!F57</f>
        <v>0</v>
      </c>
      <c r="G13" s="140">
        <f>+'P-5(B)(i)'!G57</f>
        <v>0</v>
      </c>
      <c r="H13" s="140">
        <f>+'P-5(B)(i)'!H57</f>
        <v>0</v>
      </c>
      <c r="I13" s="140">
        <f>+'P-5(B)(i)'!I57</f>
        <v>0</v>
      </c>
      <c r="J13" s="140">
        <f>+'P-5(B)(i)'!J57</f>
        <v>0</v>
      </c>
      <c r="K13" s="140">
        <f>+'P-5(B)(i)'!K57</f>
        <v>0</v>
      </c>
      <c r="L13" s="140">
        <f>+'P-5(B)(i)'!L57</f>
        <v>0</v>
      </c>
      <c r="M13" s="140">
        <f>+'P-5(B)(i)'!M57</f>
        <v>0</v>
      </c>
      <c r="N13" s="140">
        <f>+'P-5(B)(i)'!N57</f>
        <v>0</v>
      </c>
      <c r="O13" s="140">
        <f>+'P-5(B)(i)'!O57</f>
        <v>0</v>
      </c>
      <c r="P13" s="140">
        <f>+'P-5(B)(i)'!P57</f>
        <v>0</v>
      </c>
      <c r="Q13" s="533"/>
    </row>
    <row r="14" spans="1:19" s="144" customFormat="1" ht="16.5" thickBot="1">
      <c r="A14" s="315" t="s">
        <v>418</v>
      </c>
      <c r="B14" s="316">
        <f>+B13+B12</f>
        <v>0</v>
      </c>
      <c r="C14" s="316">
        <f t="shared" ref="C14:P14" si="0">+C13+C12</f>
        <v>60.180000000000007</v>
      </c>
      <c r="D14" s="316">
        <f t="shared" si="0"/>
        <v>0</v>
      </c>
      <c r="E14" s="316">
        <f t="shared" si="0"/>
        <v>0</v>
      </c>
      <c r="F14" s="316">
        <f t="shared" si="0"/>
        <v>0</v>
      </c>
      <c r="G14" s="316">
        <f t="shared" si="0"/>
        <v>0</v>
      </c>
      <c r="H14" s="316">
        <f t="shared" si="0"/>
        <v>0</v>
      </c>
      <c r="I14" s="316">
        <f t="shared" si="0"/>
        <v>0</v>
      </c>
      <c r="J14" s="316">
        <f t="shared" si="0"/>
        <v>0</v>
      </c>
      <c r="K14" s="316">
        <f t="shared" si="0"/>
        <v>0</v>
      </c>
      <c r="L14" s="316">
        <f t="shared" si="0"/>
        <v>0</v>
      </c>
      <c r="M14" s="316">
        <f t="shared" si="0"/>
        <v>0</v>
      </c>
      <c r="N14" s="316">
        <f t="shared" si="0"/>
        <v>0</v>
      </c>
      <c r="O14" s="316">
        <f t="shared" si="0"/>
        <v>0</v>
      </c>
      <c r="P14" s="316">
        <f t="shared" si="0"/>
        <v>0</v>
      </c>
      <c r="Q14" s="533"/>
    </row>
    <row r="15" spans="1:19" s="144" customFormat="1" ht="16.5">
      <c r="A15" s="251" t="s">
        <v>593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202"/>
      <c r="Q15" s="533"/>
    </row>
    <row r="16" spans="1:19" s="144" customFormat="1" ht="16.5">
      <c r="A16" s="251" t="s">
        <v>315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202"/>
      <c r="Q16" s="533"/>
    </row>
    <row r="17" spans="1:18" ht="16.5" thickBot="1">
      <c r="A17" s="166" t="s">
        <v>533</v>
      </c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4"/>
      <c r="Q17" s="6"/>
    </row>
    <row r="18" spans="1:18">
      <c r="A18" s="534"/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6"/>
      <c r="R18" t="s">
        <v>495</v>
      </c>
    </row>
    <row r="19" spans="1:18" ht="16.5" thickBot="1">
      <c r="A19" s="530"/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4"/>
    </row>
    <row r="20" spans="1:18">
      <c r="B20" s="134"/>
    </row>
    <row r="21" spans="1:18">
      <c r="B21" s="134"/>
    </row>
    <row r="22" spans="1:18">
      <c r="B22" s="134"/>
    </row>
    <row r="23" spans="1:18">
      <c r="B23" s="134"/>
    </row>
    <row r="24" spans="1:18">
      <c r="B24" s="134"/>
    </row>
    <row r="25" spans="1:18">
      <c r="B25" s="134"/>
    </row>
    <row r="26" spans="1:18">
      <c r="B26" s="134"/>
    </row>
    <row r="27" spans="1:18">
      <c r="B27" s="134"/>
    </row>
    <row r="28" spans="1:18">
      <c r="B28" s="134"/>
    </row>
    <row r="29" spans="1:18">
      <c r="B29" s="134"/>
    </row>
    <row r="30" spans="1:18">
      <c r="B30" s="134"/>
    </row>
    <row r="31" spans="1:18">
      <c r="B31" s="134"/>
    </row>
    <row r="32" spans="1:18">
      <c r="B32" s="134"/>
    </row>
    <row r="33" spans="2:2">
      <c r="B33" s="134"/>
    </row>
    <row r="34" spans="2:2">
      <c r="B34" s="134"/>
    </row>
    <row r="35" spans="2:2">
      <c r="B35" s="134"/>
    </row>
    <row r="36" spans="2:2">
      <c r="B36" s="134"/>
    </row>
    <row r="37" spans="2:2">
      <c r="B37" s="134"/>
    </row>
    <row r="38" spans="2:2">
      <c r="B38" s="134"/>
    </row>
    <row r="39" spans="2:2">
      <c r="B39" s="134"/>
    </row>
    <row r="40" spans="2:2">
      <c r="B40" s="134"/>
    </row>
    <row r="41" spans="2:2">
      <c r="B41" s="134"/>
    </row>
    <row r="42" spans="2:2">
      <c r="B42" s="134"/>
    </row>
    <row r="43" spans="2:2">
      <c r="B43" s="134"/>
    </row>
    <row r="44" spans="2:2">
      <c r="B44" s="134"/>
    </row>
    <row r="45" spans="2:2">
      <c r="B45" s="134"/>
    </row>
    <row r="46" spans="2:2">
      <c r="B46" s="134"/>
    </row>
    <row r="47" spans="2:2">
      <c r="B47" s="134"/>
    </row>
    <row r="48" spans="2:2">
      <c r="B48" s="134"/>
    </row>
    <row r="49" spans="2:2">
      <c r="B49" s="134"/>
    </row>
    <row r="50" spans="2:2">
      <c r="B50" s="134"/>
    </row>
    <row r="51" spans="2:2">
      <c r="B51" s="134"/>
    </row>
    <row r="52" spans="2:2">
      <c r="B52" s="134"/>
    </row>
    <row r="53" spans="2:2">
      <c r="B53" s="134"/>
    </row>
    <row r="54" spans="2:2">
      <c r="B54" s="134"/>
    </row>
    <row r="55" spans="2:2">
      <c r="B55" s="134"/>
    </row>
    <row r="56" spans="2:2">
      <c r="B56" s="134"/>
    </row>
    <row r="57" spans="2:2">
      <c r="B57" s="134"/>
    </row>
    <row r="58" spans="2:2">
      <c r="B58" s="134"/>
    </row>
    <row r="59" spans="2:2">
      <c r="B59" s="134"/>
    </row>
    <row r="60" spans="2:2">
      <c r="B60" s="134"/>
    </row>
    <row r="61" spans="2:2">
      <c r="B61" s="134"/>
    </row>
    <row r="62" spans="2:2">
      <c r="B62" s="134"/>
    </row>
    <row r="63" spans="2:2">
      <c r="B63" s="134"/>
    </row>
    <row r="64" spans="2:2">
      <c r="B64" s="134"/>
    </row>
    <row r="65" spans="2:2">
      <c r="B65" s="134"/>
    </row>
    <row r="66" spans="2:2">
      <c r="B66" s="134"/>
    </row>
    <row r="67" spans="2:2">
      <c r="B67" s="134"/>
    </row>
    <row r="68" spans="2:2">
      <c r="B68" s="134"/>
    </row>
    <row r="69" spans="2:2">
      <c r="B69" s="134"/>
    </row>
    <row r="70" spans="2:2">
      <c r="B70" s="134"/>
    </row>
    <row r="71" spans="2:2">
      <c r="B71" s="134"/>
    </row>
    <row r="72" spans="2:2">
      <c r="B72" s="134"/>
    </row>
    <row r="73" spans="2:2">
      <c r="B73" s="134"/>
    </row>
    <row r="74" spans="2:2">
      <c r="B74" s="134"/>
    </row>
    <row r="75" spans="2:2">
      <c r="B75" s="134"/>
    </row>
    <row r="76" spans="2:2">
      <c r="B76" s="134"/>
    </row>
    <row r="77" spans="2:2">
      <c r="B77" s="134"/>
    </row>
    <row r="78" spans="2:2">
      <c r="B78" s="134"/>
    </row>
    <row r="79" spans="2:2">
      <c r="B79" s="134"/>
    </row>
    <row r="80" spans="2:2">
      <c r="B80" s="134"/>
    </row>
    <row r="81" spans="2:2">
      <c r="B81" s="134"/>
    </row>
    <row r="82" spans="2:2">
      <c r="B82" s="134"/>
    </row>
    <row r="83" spans="2:2">
      <c r="B83" s="134"/>
    </row>
    <row r="84" spans="2:2">
      <c r="B84" s="134"/>
    </row>
    <row r="85" spans="2:2">
      <c r="B85" s="134"/>
    </row>
    <row r="86" spans="2:2">
      <c r="B86" s="134"/>
    </row>
    <row r="87" spans="2:2">
      <c r="B87" s="134"/>
    </row>
    <row r="88" spans="2:2">
      <c r="B88" s="134"/>
    </row>
    <row r="89" spans="2:2">
      <c r="B89" s="134"/>
    </row>
    <row r="90" spans="2:2">
      <c r="B90" s="134"/>
    </row>
    <row r="91" spans="2:2">
      <c r="B91" s="134"/>
    </row>
    <row r="92" spans="2:2">
      <c r="B92" s="134"/>
    </row>
    <row r="93" spans="2:2">
      <c r="B93" s="134"/>
    </row>
    <row r="94" spans="2:2">
      <c r="B94" s="134"/>
    </row>
    <row r="95" spans="2:2">
      <c r="B95" s="134"/>
    </row>
    <row r="96" spans="2:2">
      <c r="B96" s="134"/>
    </row>
    <row r="97" spans="2:2">
      <c r="B97" s="134"/>
    </row>
    <row r="98" spans="2:2">
      <c r="B98" s="134"/>
    </row>
    <row r="99" spans="2:2">
      <c r="B99" s="134"/>
    </row>
    <row r="100" spans="2:2">
      <c r="B100" s="134"/>
    </row>
    <row r="101" spans="2:2">
      <c r="B101" s="134"/>
    </row>
    <row r="102" spans="2:2">
      <c r="B102" s="134"/>
    </row>
    <row r="103" spans="2:2">
      <c r="B103" s="134"/>
    </row>
    <row r="104" spans="2:2">
      <c r="B104" s="134"/>
    </row>
    <row r="105" spans="2:2">
      <c r="B105" s="134"/>
    </row>
    <row r="106" spans="2:2">
      <c r="B106" s="134"/>
    </row>
    <row r="107" spans="2:2">
      <c r="B107" s="134"/>
    </row>
    <row r="108" spans="2:2">
      <c r="B108" s="134"/>
    </row>
    <row r="109" spans="2:2">
      <c r="B109" s="134"/>
    </row>
    <row r="110" spans="2:2">
      <c r="B110" s="134"/>
    </row>
    <row r="111" spans="2:2">
      <c r="B111" s="134"/>
    </row>
    <row r="112" spans="2:2">
      <c r="B112" s="134"/>
    </row>
    <row r="113" spans="2:2">
      <c r="B113" s="134"/>
    </row>
    <row r="114" spans="2:2">
      <c r="B114" s="134"/>
    </row>
    <row r="115" spans="2:2">
      <c r="B115" s="134"/>
    </row>
    <row r="116" spans="2:2">
      <c r="B116" s="134"/>
    </row>
    <row r="117" spans="2:2">
      <c r="B117" s="134"/>
    </row>
    <row r="118" spans="2:2">
      <c r="B118" s="134"/>
    </row>
    <row r="119" spans="2:2">
      <c r="B119" s="134"/>
    </row>
    <row r="120" spans="2:2">
      <c r="B120" s="134"/>
    </row>
    <row r="121" spans="2:2">
      <c r="B121" s="134"/>
    </row>
    <row r="122" spans="2:2">
      <c r="B122" s="134"/>
    </row>
    <row r="123" spans="2:2">
      <c r="B123" s="134"/>
    </row>
    <row r="124" spans="2:2">
      <c r="B124" s="134"/>
    </row>
    <row r="125" spans="2:2">
      <c r="B125" s="134"/>
    </row>
    <row r="126" spans="2:2">
      <c r="B126" s="134"/>
    </row>
    <row r="127" spans="2:2">
      <c r="B127" s="134"/>
    </row>
    <row r="128" spans="2:2">
      <c r="B128" s="134"/>
    </row>
    <row r="129" spans="2:2">
      <c r="B129" s="134"/>
    </row>
    <row r="130" spans="2:2">
      <c r="B130" s="134"/>
    </row>
    <row r="131" spans="2:2">
      <c r="B131" s="134"/>
    </row>
    <row r="132" spans="2:2">
      <c r="B132" s="134"/>
    </row>
    <row r="133" spans="2:2">
      <c r="B133" s="134"/>
    </row>
    <row r="134" spans="2:2">
      <c r="B134" s="134"/>
    </row>
    <row r="135" spans="2:2">
      <c r="B135" s="134"/>
    </row>
    <row r="136" spans="2:2">
      <c r="B136" s="134"/>
    </row>
    <row r="137" spans="2:2">
      <c r="B137" s="134"/>
    </row>
    <row r="138" spans="2:2">
      <c r="B138" s="134"/>
    </row>
    <row r="139" spans="2:2">
      <c r="B139" s="134"/>
    </row>
    <row r="140" spans="2:2">
      <c r="B140" s="134"/>
    </row>
    <row r="141" spans="2:2">
      <c r="B141" s="134"/>
    </row>
    <row r="142" spans="2:2">
      <c r="B142" s="134"/>
    </row>
    <row r="143" spans="2:2">
      <c r="B143" s="134"/>
    </row>
    <row r="144" spans="2:2">
      <c r="B144" s="134"/>
    </row>
    <row r="145" spans="2:2">
      <c r="B145" s="134"/>
    </row>
    <row r="146" spans="2:2">
      <c r="B146" s="134"/>
    </row>
    <row r="147" spans="2:2">
      <c r="B147" s="134"/>
    </row>
    <row r="148" spans="2:2">
      <c r="B148" s="134"/>
    </row>
    <row r="149" spans="2:2">
      <c r="B149" s="134"/>
    </row>
    <row r="150" spans="2:2">
      <c r="B150" s="134"/>
    </row>
    <row r="151" spans="2:2">
      <c r="B151" s="134"/>
    </row>
    <row r="152" spans="2:2">
      <c r="B152" s="134"/>
    </row>
    <row r="153" spans="2:2">
      <c r="B153" s="134"/>
    </row>
    <row r="154" spans="2:2">
      <c r="B154" s="134"/>
    </row>
    <row r="155" spans="2:2">
      <c r="B155" s="134"/>
    </row>
    <row r="156" spans="2:2">
      <c r="B156" s="134"/>
    </row>
    <row r="157" spans="2:2">
      <c r="B157" s="134"/>
    </row>
    <row r="158" spans="2:2">
      <c r="B158" s="134"/>
    </row>
    <row r="159" spans="2:2">
      <c r="B159" s="134"/>
    </row>
    <row r="160" spans="2:2">
      <c r="B160" s="134"/>
    </row>
    <row r="161" spans="2:2">
      <c r="B161" s="134"/>
    </row>
    <row r="162" spans="2:2">
      <c r="B162" s="134"/>
    </row>
    <row r="163" spans="2:2">
      <c r="B163" s="134"/>
    </row>
    <row r="164" spans="2:2">
      <c r="B164" s="134"/>
    </row>
    <row r="165" spans="2:2">
      <c r="B165" s="134"/>
    </row>
    <row r="166" spans="2:2">
      <c r="B166" s="134"/>
    </row>
    <row r="167" spans="2:2">
      <c r="B167" s="134"/>
    </row>
    <row r="168" spans="2:2">
      <c r="B168" s="134"/>
    </row>
    <row r="169" spans="2:2">
      <c r="B169" s="134"/>
    </row>
    <row r="170" spans="2:2">
      <c r="B170" s="134"/>
    </row>
    <row r="171" spans="2:2">
      <c r="B171" s="134"/>
    </row>
    <row r="172" spans="2:2">
      <c r="B172" s="134"/>
    </row>
    <row r="173" spans="2:2">
      <c r="B173" s="134"/>
    </row>
    <row r="174" spans="2:2">
      <c r="B174" s="134"/>
    </row>
    <row r="175" spans="2:2">
      <c r="B175" s="134"/>
    </row>
    <row r="176" spans="2:2">
      <c r="B176" s="134"/>
    </row>
    <row r="177" spans="2:2">
      <c r="B177" s="134"/>
    </row>
    <row r="178" spans="2:2">
      <c r="B178" s="134"/>
    </row>
    <row r="179" spans="2:2">
      <c r="B179" s="134"/>
    </row>
    <row r="180" spans="2:2">
      <c r="B180" s="134"/>
    </row>
    <row r="181" spans="2:2">
      <c r="B181" s="134"/>
    </row>
    <row r="182" spans="2:2">
      <c r="B182" s="134"/>
    </row>
    <row r="183" spans="2:2">
      <c r="B183" s="134"/>
    </row>
    <row r="184" spans="2:2">
      <c r="B184" s="134"/>
    </row>
    <row r="185" spans="2:2">
      <c r="B185" s="134"/>
    </row>
    <row r="186" spans="2:2">
      <c r="B186" s="134"/>
    </row>
    <row r="187" spans="2:2">
      <c r="B187" s="134"/>
    </row>
    <row r="188" spans="2:2">
      <c r="B188" s="134"/>
    </row>
    <row r="189" spans="2:2">
      <c r="B189" s="134"/>
    </row>
    <row r="190" spans="2:2">
      <c r="B190" s="134"/>
    </row>
    <row r="191" spans="2:2">
      <c r="B191" s="134"/>
    </row>
    <row r="192" spans="2:2">
      <c r="B192" s="134"/>
    </row>
    <row r="193" spans="2:2">
      <c r="B193" s="134"/>
    </row>
    <row r="194" spans="2:2">
      <c r="B194" s="134"/>
    </row>
    <row r="195" spans="2:2">
      <c r="B195" s="134"/>
    </row>
    <row r="196" spans="2:2">
      <c r="B196" s="134"/>
    </row>
    <row r="197" spans="2:2">
      <c r="B197" s="134"/>
    </row>
    <row r="198" spans="2:2">
      <c r="B198" s="134"/>
    </row>
    <row r="199" spans="2:2">
      <c r="B199" s="134"/>
    </row>
    <row r="200" spans="2:2">
      <c r="B200" s="134"/>
    </row>
    <row r="201" spans="2:2">
      <c r="B201" s="134"/>
    </row>
    <row r="202" spans="2:2">
      <c r="B202" s="134"/>
    </row>
    <row r="203" spans="2:2">
      <c r="B203" s="134"/>
    </row>
    <row r="204" spans="2:2">
      <c r="B204" s="134"/>
    </row>
    <row r="205" spans="2:2">
      <c r="B205" s="134"/>
    </row>
    <row r="206" spans="2:2">
      <c r="B206" s="134"/>
    </row>
    <row r="207" spans="2:2">
      <c r="B207" s="134"/>
    </row>
    <row r="208" spans="2:2">
      <c r="B208" s="134"/>
    </row>
    <row r="209" spans="2:2">
      <c r="B209" s="134"/>
    </row>
    <row r="210" spans="2:2">
      <c r="B210" s="134"/>
    </row>
    <row r="211" spans="2:2">
      <c r="B211" s="134"/>
    </row>
    <row r="212" spans="2:2">
      <c r="B212" s="134"/>
    </row>
    <row r="213" spans="2:2">
      <c r="B213" s="134"/>
    </row>
    <row r="214" spans="2:2">
      <c r="B214" s="134"/>
    </row>
    <row r="215" spans="2:2">
      <c r="B215" s="134"/>
    </row>
    <row r="216" spans="2:2">
      <c r="B216" s="134"/>
    </row>
    <row r="217" spans="2:2">
      <c r="B217" s="134"/>
    </row>
    <row r="218" spans="2:2">
      <c r="B218" s="134"/>
    </row>
    <row r="219" spans="2:2">
      <c r="B219" s="134"/>
    </row>
    <row r="220" spans="2:2">
      <c r="B220" s="134"/>
    </row>
    <row r="221" spans="2:2">
      <c r="B221" s="134"/>
    </row>
    <row r="222" spans="2:2">
      <c r="B222" s="134"/>
    </row>
    <row r="223" spans="2:2">
      <c r="B223" s="134"/>
    </row>
    <row r="224" spans="2:2">
      <c r="B224" s="134"/>
    </row>
    <row r="225" spans="2:2">
      <c r="B225" s="134"/>
    </row>
    <row r="226" spans="2:2">
      <c r="B226" s="134"/>
    </row>
    <row r="227" spans="2:2">
      <c r="B227" s="134"/>
    </row>
    <row r="228" spans="2:2">
      <c r="B228" s="134"/>
    </row>
    <row r="229" spans="2:2">
      <c r="B229" s="134"/>
    </row>
    <row r="230" spans="2:2">
      <c r="B230" s="134"/>
    </row>
    <row r="231" spans="2:2">
      <c r="B231" s="134"/>
    </row>
    <row r="232" spans="2:2">
      <c r="B232" s="134"/>
    </row>
    <row r="233" spans="2:2">
      <c r="B233" s="134"/>
    </row>
    <row r="234" spans="2:2">
      <c r="B234" s="134"/>
    </row>
    <row r="235" spans="2:2">
      <c r="B235" s="134"/>
    </row>
    <row r="236" spans="2:2">
      <c r="B236" s="134"/>
    </row>
    <row r="237" spans="2:2">
      <c r="B237" s="134"/>
    </row>
    <row r="238" spans="2:2">
      <c r="B238" s="134"/>
    </row>
    <row r="239" spans="2:2">
      <c r="B239" s="134"/>
    </row>
    <row r="240" spans="2:2">
      <c r="B240" s="134"/>
    </row>
    <row r="241" spans="2:2">
      <c r="B241" s="134"/>
    </row>
  </sheetData>
  <mergeCells count="8">
    <mergeCell ref="A4:Q4"/>
    <mergeCell ref="M6:N6"/>
    <mergeCell ref="M7:N7"/>
    <mergeCell ref="B6:D6"/>
    <mergeCell ref="F6:H6"/>
    <mergeCell ref="B7:D7"/>
    <mergeCell ref="F7:H7"/>
    <mergeCell ref="I6:L6"/>
  </mergeCells>
  <phoneticPr fontId="6" type="noConversion"/>
  <pageMargins left="0.5" right="0.5" top="1" bottom="1" header="0.5" footer="0.5"/>
  <pageSetup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C00000"/>
  </sheetPr>
  <dimension ref="A1:Q60"/>
  <sheetViews>
    <sheetView topLeftCell="A34" workbookViewId="0">
      <selection activeCell="C53" sqref="C53"/>
    </sheetView>
  </sheetViews>
  <sheetFormatPr defaultRowHeight="15.75"/>
  <cols>
    <col min="1" max="1" width="28.7109375" style="169" customWidth="1"/>
    <col min="2" max="16" width="8.7109375" style="134" customWidth="1"/>
    <col min="17" max="17" width="9.140625" style="134"/>
  </cols>
  <sheetData>
    <row r="1" spans="1:16" ht="17.25" thickBot="1">
      <c r="A1" s="11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72"/>
      <c r="P1" s="173"/>
    </row>
    <row r="2" spans="1:16" ht="17.25" thickBot="1">
      <c r="A2" s="12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 t="s">
        <v>105</v>
      </c>
      <c r="O2" s="42"/>
      <c r="P2" s="176"/>
    </row>
    <row r="3" spans="1:16" ht="16.5">
      <c r="A3" s="555" t="s">
        <v>614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530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ht="17.25" thickBot="1">
      <c r="A5" s="52"/>
      <c r="B5" s="49"/>
      <c r="C5" s="556" t="s">
        <v>617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478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>
      <c r="A12" s="178" t="s">
        <v>90</v>
      </c>
      <c r="B12" s="179"/>
      <c r="C12" s="179"/>
      <c r="D12" s="179"/>
      <c r="E12" s="179"/>
      <c r="F12" s="179"/>
      <c r="G12" s="180"/>
      <c r="H12" s="179"/>
      <c r="I12" s="179"/>
      <c r="J12" s="179"/>
      <c r="K12" s="179"/>
      <c r="L12" s="179"/>
      <c r="M12" s="180"/>
      <c r="N12" s="180"/>
      <c r="O12" s="179"/>
      <c r="P12" s="181"/>
    </row>
    <row r="13" spans="1:16">
      <c r="A13" s="182" t="s">
        <v>91</v>
      </c>
      <c r="B13" s="153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8"/>
      <c r="O13" s="147"/>
      <c r="P13" s="149"/>
    </row>
    <row r="14" spans="1:16">
      <c r="A14" s="182" t="s">
        <v>92</v>
      </c>
      <c r="B14" s="153"/>
      <c r="C14" s="147">
        <v>0.75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8"/>
      <c r="N14" s="148"/>
      <c r="O14" s="147"/>
      <c r="P14" s="149"/>
    </row>
    <row r="15" spans="1:16">
      <c r="A15" s="182" t="s">
        <v>93</v>
      </c>
      <c r="B15" s="153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  <c r="N15" s="148"/>
      <c r="O15" s="147"/>
      <c r="P15" s="149"/>
    </row>
    <row r="16" spans="1:16">
      <c r="A16" s="182" t="s">
        <v>94</v>
      </c>
      <c r="B16" s="151"/>
      <c r="C16" s="151">
        <v>3.109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48"/>
      <c r="N16" s="148"/>
      <c r="O16" s="151"/>
      <c r="P16" s="152"/>
    </row>
    <row r="17" spans="1:16">
      <c r="A17" s="182" t="s">
        <v>95</v>
      </c>
      <c r="B17" s="151"/>
      <c r="C17" s="147">
        <v>4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N17" s="148"/>
      <c r="O17" s="147"/>
      <c r="P17" s="149"/>
    </row>
    <row r="18" spans="1:16" ht="16.5" thickBot="1">
      <c r="A18" s="183" t="s">
        <v>96</v>
      </c>
      <c r="B18" s="184"/>
      <c r="C18" s="158">
        <v>8.234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9"/>
      <c r="N18" s="159"/>
      <c r="O18" s="158"/>
      <c r="P18" s="185"/>
    </row>
    <row r="19" spans="1:16" ht="16.5" thickBot="1">
      <c r="A19" s="186" t="s">
        <v>97</v>
      </c>
      <c r="B19" s="187">
        <f>SUM(B13:B18)</f>
        <v>0</v>
      </c>
      <c r="C19" s="187">
        <f t="shared" ref="C19:P19" si="0">SUM(C13:C18)</f>
        <v>16.093</v>
      </c>
      <c r="D19" s="187">
        <f t="shared" si="0"/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  <c r="K19" s="187">
        <f t="shared" si="0"/>
        <v>0</v>
      </c>
      <c r="L19" s="187">
        <f>SUM(L13:L18)</f>
        <v>0</v>
      </c>
      <c r="M19" s="187">
        <f t="shared" si="0"/>
        <v>0</v>
      </c>
      <c r="N19" s="187">
        <f t="shared" si="0"/>
        <v>0</v>
      </c>
      <c r="O19" s="187">
        <f t="shared" si="0"/>
        <v>0</v>
      </c>
      <c r="P19" s="188">
        <f t="shared" si="0"/>
        <v>0</v>
      </c>
    </row>
    <row r="20" spans="1:16">
      <c r="A20" s="178" t="s">
        <v>98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332"/>
    </row>
    <row r="21" spans="1:16">
      <c r="A21" s="182" t="s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6">
      <c r="A22" s="182" t="s">
        <v>100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</row>
    <row r="23" spans="1:16">
      <c r="A23" s="190" t="s">
        <v>101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308"/>
    </row>
    <row r="24" spans="1:16" ht="16.5" thickBot="1">
      <c r="A24" s="327" t="s">
        <v>264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33"/>
    </row>
    <row r="25" spans="1:16" ht="16.5" thickBot="1">
      <c r="A25" s="186" t="s">
        <v>102</v>
      </c>
      <c r="B25" s="187">
        <f>SUM(B21:B24)</f>
        <v>0</v>
      </c>
      <c r="C25" s="187">
        <f t="shared" ref="C25:P25" si="1">SUM(C21:C24)</f>
        <v>0</v>
      </c>
      <c r="D25" s="187">
        <f t="shared" si="1"/>
        <v>0</v>
      </c>
      <c r="E25" s="187">
        <f t="shared" si="1"/>
        <v>0</v>
      </c>
      <c r="F25" s="187">
        <f t="shared" si="1"/>
        <v>0</v>
      </c>
      <c r="G25" s="187">
        <f t="shared" si="1"/>
        <v>0</v>
      </c>
      <c r="H25" s="187">
        <f t="shared" si="1"/>
        <v>0</v>
      </c>
      <c r="I25" s="187">
        <f t="shared" si="1"/>
        <v>0</v>
      </c>
      <c r="J25" s="187">
        <f t="shared" si="1"/>
        <v>0</v>
      </c>
      <c r="K25" s="187">
        <f t="shared" si="1"/>
        <v>0</v>
      </c>
      <c r="L25" s="187">
        <f>SUM(L21:L24)</f>
        <v>0</v>
      </c>
      <c r="M25" s="187">
        <f t="shared" si="1"/>
        <v>0</v>
      </c>
      <c r="N25" s="187">
        <f t="shared" si="1"/>
        <v>0</v>
      </c>
      <c r="O25" s="187">
        <f t="shared" si="1"/>
        <v>0</v>
      </c>
      <c r="P25" s="188">
        <f t="shared" si="1"/>
        <v>0</v>
      </c>
    </row>
    <row r="26" spans="1:16" ht="16.5" thickBot="1">
      <c r="A26" s="373" t="s">
        <v>103</v>
      </c>
      <c r="B26" s="187">
        <f>B19+B25</f>
        <v>0</v>
      </c>
      <c r="C26" s="187">
        <f t="shared" ref="C26:P26" si="2">C19+C25</f>
        <v>16.093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87">
        <f t="shared" si="2"/>
        <v>0</v>
      </c>
      <c r="J26" s="187">
        <f t="shared" si="2"/>
        <v>0</v>
      </c>
      <c r="K26" s="187">
        <f t="shared" si="2"/>
        <v>0</v>
      </c>
      <c r="L26" s="187">
        <f>L19+L25</f>
        <v>0</v>
      </c>
      <c r="M26" s="187">
        <f t="shared" si="2"/>
        <v>0</v>
      </c>
      <c r="N26" s="187">
        <f t="shared" si="2"/>
        <v>0</v>
      </c>
      <c r="O26" s="187">
        <f t="shared" si="2"/>
        <v>0</v>
      </c>
      <c r="P26" s="188">
        <f t="shared" si="2"/>
        <v>0</v>
      </c>
    </row>
    <row r="27" spans="1:16" ht="16.5">
      <c r="A27" s="251" t="s">
        <v>593</v>
      </c>
      <c r="B27" s="16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</row>
    <row r="28" spans="1:16">
      <c r="A28" s="194" t="s">
        <v>316</v>
      </c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7"/>
    </row>
    <row r="29" spans="1:16" ht="16.5" thickBot="1">
      <c r="A29" s="166" t="s">
        <v>533</v>
      </c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/>
    </row>
    <row r="31" spans="1:16" ht="16.5" thickBot="1"/>
    <row r="32" spans="1:16" ht="17.25" thickBot="1">
      <c r="A32" s="118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2"/>
      <c r="P32" s="173"/>
    </row>
    <row r="33" spans="1:16" ht="17.25" thickBot="1">
      <c r="A33" s="12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 t="s">
        <v>105</v>
      </c>
      <c r="O33" s="42"/>
      <c r="P33" s="176"/>
    </row>
    <row r="34" spans="1:16" ht="16.5">
      <c r="A34" s="555" t="s">
        <v>614</v>
      </c>
      <c r="B34" s="130"/>
      <c r="C34" s="130"/>
      <c r="D34" s="130"/>
      <c r="E34" s="131"/>
      <c r="F34" s="131"/>
      <c r="G34" s="131"/>
      <c r="H34" s="131"/>
      <c r="I34" s="131"/>
      <c r="J34" s="131" t="s">
        <v>84</v>
      </c>
      <c r="K34" s="131"/>
      <c r="L34" s="131"/>
      <c r="M34" s="132"/>
      <c r="N34" s="132"/>
      <c r="O34" s="131"/>
      <c r="P34" s="133"/>
    </row>
    <row r="35" spans="1:16" ht="16.5">
      <c r="A35" s="555" t="s">
        <v>530</v>
      </c>
      <c r="B35" s="130"/>
      <c r="C35" s="13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3"/>
    </row>
    <row r="36" spans="1:16" ht="17.25" thickBot="1">
      <c r="A36" s="52"/>
      <c r="B36" s="556"/>
      <c r="C36" s="556" t="s">
        <v>618</v>
      </c>
      <c r="D36" s="556"/>
      <c r="E36" s="53"/>
      <c r="F36" s="50"/>
      <c r="G36" s="50"/>
      <c r="H36" s="50"/>
      <c r="I36" s="50"/>
      <c r="J36" s="53"/>
      <c r="K36" s="53"/>
      <c r="L36" s="53"/>
      <c r="M36" s="53"/>
      <c r="N36" s="53"/>
      <c r="O36" s="53" t="s">
        <v>61</v>
      </c>
      <c r="P36" s="54"/>
    </row>
    <row r="37" spans="1:16" ht="17.25" thickBot="1">
      <c r="A37" s="55"/>
      <c r="B37" s="1072" t="s">
        <v>62</v>
      </c>
      <c r="C37" s="1070"/>
      <c r="D37" s="1071"/>
      <c r="E37" s="552" t="s">
        <v>63</v>
      </c>
      <c r="F37" s="1072" t="s">
        <v>62</v>
      </c>
      <c r="G37" s="1070"/>
      <c r="H37" s="1070"/>
      <c r="I37" s="1088" t="s">
        <v>524</v>
      </c>
      <c r="J37" s="1089"/>
      <c r="K37" s="1089"/>
      <c r="L37" s="1090"/>
      <c r="M37" s="1070" t="s">
        <v>64</v>
      </c>
      <c r="N37" s="1071"/>
      <c r="O37" s="46" t="s">
        <v>65</v>
      </c>
      <c r="P37" s="553"/>
    </row>
    <row r="38" spans="1:16" ht="17.25" thickBot="1">
      <c r="A38" s="59"/>
      <c r="B38" s="1064" t="s">
        <v>479</v>
      </c>
      <c r="C38" s="1064"/>
      <c r="D38" s="1065"/>
      <c r="E38" s="61" t="s">
        <v>67</v>
      </c>
      <c r="F38" s="1066" t="s">
        <v>591</v>
      </c>
      <c r="G38" s="1067"/>
      <c r="H38" s="1067"/>
      <c r="I38" s="59"/>
      <c r="J38" s="64"/>
      <c r="K38" s="59"/>
      <c r="L38" s="59"/>
      <c r="M38" s="1068" t="s">
        <v>525</v>
      </c>
      <c r="N38" s="1069"/>
      <c r="O38" s="60" t="s">
        <v>526</v>
      </c>
      <c r="P38" s="65"/>
    </row>
    <row r="39" spans="1:16" ht="16.5">
      <c r="A39" s="66" t="s">
        <v>87</v>
      </c>
      <c r="B39" s="553" t="s">
        <v>69</v>
      </c>
      <c r="C39" s="554" t="s">
        <v>69</v>
      </c>
      <c r="D39" s="68" t="s">
        <v>69</v>
      </c>
      <c r="E39" s="61" t="s">
        <v>70</v>
      </c>
      <c r="F39" s="67" t="s">
        <v>69</v>
      </c>
      <c r="G39" s="554" t="s">
        <v>69</v>
      </c>
      <c r="H39" s="69" t="s">
        <v>69</v>
      </c>
      <c r="I39" s="67" t="s">
        <v>69</v>
      </c>
      <c r="J39" s="554" t="s">
        <v>69</v>
      </c>
      <c r="K39" s="69" t="s">
        <v>69</v>
      </c>
      <c r="L39" s="59" t="s">
        <v>72</v>
      </c>
      <c r="M39" s="552" t="s">
        <v>73</v>
      </c>
      <c r="N39" s="67" t="s">
        <v>74</v>
      </c>
      <c r="O39" s="554" t="s">
        <v>73</v>
      </c>
      <c r="P39" s="67" t="s">
        <v>74</v>
      </c>
    </row>
    <row r="40" spans="1:16" ht="16.5">
      <c r="A40" s="59"/>
      <c r="B40" s="358" t="s">
        <v>75</v>
      </c>
      <c r="C40" s="70" t="s">
        <v>68</v>
      </c>
      <c r="D40" s="59" t="s">
        <v>76</v>
      </c>
      <c r="E40" s="61" t="s">
        <v>474</v>
      </c>
      <c r="F40" s="59" t="s">
        <v>75</v>
      </c>
      <c r="G40" s="70" t="s">
        <v>68</v>
      </c>
      <c r="H40" s="70" t="s">
        <v>76</v>
      </c>
      <c r="I40" s="59" t="s">
        <v>75</v>
      </c>
      <c r="J40" s="70" t="s">
        <v>68</v>
      </c>
      <c r="K40" s="70" t="s">
        <v>76</v>
      </c>
      <c r="L40" s="59" t="s">
        <v>77</v>
      </c>
      <c r="M40" s="61" t="s">
        <v>71</v>
      </c>
      <c r="N40" s="59" t="s">
        <v>78</v>
      </c>
      <c r="O40" s="70" t="s">
        <v>71</v>
      </c>
      <c r="P40" s="59" t="s">
        <v>78</v>
      </c>
    </row>
    <row r="41" spans="1:16" ht="17.25" thickBot="1">
      <c r="A41" s="135"/>
      <c r="B41" s="557" t="s">
        <v>478</v>
      </c>
      <c r="C41" s="72" t="s">
        <v>71</v>
      </c>
      <c r="D41" s="71"/>
      <c r="E41" s="551"/>
      <c r="F41" s="71" t="s">
        <v>415</v>
      </c>
      <c r="G41" s="72" t="s">
        <v>71</v>
      </c>
      <c r="H41" s="550"/>
      <c r="I41" s="71" t="s">
        <v>415</v>
      </c>
      <c r="J41" s="72" t="s">
        <v>71</v>
      </c>
      <c r="K41" s="550"/>
      <c r="L41" s="71"/>
      <c r="M41" s="74" t="s">
        <v>220</v>
      </c>
      <c r="N41" s="75" t="s">
        <v>79</v>
      </c>
      <c r="O41" s="551"/>
      <c r="P41" s="71"/>
    </row>
    <row r="42" spans="1:16" ht="17.25" thickBot="1">
      <c r="A42" s="76">
        <v>1</v>
      </c>
      <c r="B42" s="77">
        <v>2</v>
      </c>
      <c r="C42" s="77">
        <v>3</v>
      </c>
      <c r="D42" s="77">
        <v>4</v>
      </c>
      <c r="E42" s="78">
        <v>5</v>
      </c>
      <c r="F42" s="78">
        <v>6</v>
      </c>
      <c r="G42" s="78">
        <v>7</v>
      </c>
      <c r="H42" s="79">
        <v>8</v>
      </c>
      <c r="I42" s="73">
        <v>9</v>
      </c>
      <c r="J42" s="73">
        <v>10</v>
      </c>
      <c r="K42" s="77">
        <v>11</v>
      </c>
      <c r="L42" s="80">
        <v>12</v>
      </c>
      <c r="M42" s="78">
        <v>13</v>
      </c>
      <c r="N42" s="78">
        <v>14</v>
      </c>
      <c r="O42" s="78">
        <v>15</v>
      </c>
      <c r="P42" s="81">
        <v>16</v>
      </c>
    </row>
    <row r="43" spans="1:16">
      <c r="A43" s="178" t="s">
        <v>90</v>
      </c>
      <c r="B43" s="179"/>
      <c r="C43" s="179"/>
      <c r="D43" s="179"/>
      <c r="E43" s="179"/>
      <c r="F43" s="179"/>
      <c r="G43" s="180"/>
      <c r="H43" s="179"/>
      <c r="I43" s="179"/>
      <c r="J43" s="179"/>
      <c r="K43" s="179"/>
      <c r="L43" s="179"/>
      <c r="M43" s="180"/>
      <c r="N43" s="180"/>
      <c r="O43" s="179"/>
      <c r="P43" s="181"/>
    </row>
    <row r="44" spans="1:16">
      <c r="A44" s="182" t="s">
        <v>91</v>
      </c>
      <c r="B44" s="153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8"/>
      <c r="O44" s="147"/>
      <c r="P44" s="149"/>
    </row>
    <row r="45" spans="1:16">
      <c r="A45" s="182" t="s">
        <v>92</v>
      </c>
      <c r="B45" s="153"/>
      <c r="C45" s="147">
        <v>2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8"/>
      <c r="N45" s="148"/>
      <c r="O45" s="147"/>
      <c r="P45" s="149"/>
    </row>
    <row r="46" spans="1:16">
      <c r="A46" s="182" t="s">
        <v>93</v>
      </c>
      <c r="B46" s="153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148"/>
      <c r="O46" s="147"/>
      <c r="P46" s="149"/>
    </row>
    <row r="47" spans="1:16">
      <c r="A47" s="182" t="s">
        <v>94</v>
      </c>
      <c r="B47" s="151"/>
      <c r="C47" s="151">
        <v>8.4380000000000006</v>
      </c>
      <c r="D47" s="151"/>
      <c r="E47" s="151"/>
      <c r="F47" s="151"/>
      <c r="G47" s="151"/>
      <c r="H47" s="151"/>
      <c r="I47" s="151"/>
      <c r="J47" s="151"/>
      <c r="K47" s="151"/>
      <c r="L47" s="151"/>
      <c r="M47" s="148"/>
      <c r="N47" s="148"/>
      <c r="O47" s="151"/>
      <c r="P47" s="152"/>
    </row>
    <row r="48" spans="1:16">
      <c r="A48" s="182" t="s">
        <v>95</v>
      </c>
      <c r="B48" s="151"/>
      <c r="C48" s="147">
        <v>6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8"/>
      <c r="N48" s="148"/>
      <c r="O48" s="147"/>
      <c r="P48" s="149"/>
    </row>
    <row r="49" spans="1:16" ht="16.5" thickBot="1">
      <c r="A49" s="183" t="s">
        <v>96</v>
      </c>
      <c r="B49" s="184"/>
      <c r="C49" s="158">
        <v>27.649000000000001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9"/>
      <c r="N49" s="159"/>
      <c r="O49" s="158"/>
      <c r="P49" s="185"/>
    </row>
    <row r="50" spans="1:16" ht="16.5" thickBot="1">
      <c r="A50" s="186" t="s">
        <v>97</v>
      </c>
      <c r="B50" s="187">
        <f>SUM(B44:B49)</f>
        <v>0</v>
      </c>
      <c r="C50" s="187">
        <f t="shared" ref="C50:K50" si="3">SUM(C44:C49)</f>
        <v>44.087000000000003</v>
      </c>
      <c r="D50" s="187">
        <f t="shared" si="3"/>
        <v>0</v>
      </c>
      <c r="E50" s="187">
        <f t="shared" si="3"/>
        <v>0</v>
      </c>
      <c r="F50" s="187">
        <f t="shared" si="3"/>
        <v>0</v>
      </c>
      <c r="G50" s="187">
        <f t="shared" si="3"/>
        <v>0</v>
      </c>
      <c r="H50" s="187">
        <f t="shared" si="3"/>
        <v>0</v>
      </c>
      <c r="I50" s="187">
        <f t="shared" si="3"/>
        <v>0</v>
      </c>
      <c r="J50" s="187">
        <f t="shared" si="3"/>
        <v>0</v>
      </c>
      <c r="K50" s="187">
        <f t="shared" si="3"/>
        <v>0</v>
      </c>
      <c r="L50" s="187">
        <f>SUM(L44:L49)</f>
        <v>0</v>
      </c>
      <c r="M50" s="187">
        <f t="shared" ref="M50:P50" si="4">SUM(M44:M49)</f>
        <v>0</v>
      </c>
      <c r="N50" s="187">
        <f t="shared" si="4"/>
        <v>0</v>
      </c>
      <c r="O50" s="187">
        <f t="shared" si="4"/>
        <v>0</v>
      </c>
      <c r="P50" s="188">
        <f t="shared" si="4"/>
        <v>0</v>
      </c>
    </row>
    <row r="51" spans="1:16">
      <c r="A51" s="178" t="s">
        <v>98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332"/>
    </row>
    <row r="52" spans="1:16">
      <c r="A52" s="182" t="s">
        <v>99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2"/>
    </row>
    <row r="53" spans="1:16">
      <c r="A53" s="182" t="s">
        <v>100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2"/>
    </row>
    <row r="54" spans="1:16">
      <c r="A54" s="190" t="s">
        <v>101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308"/>
    </row>
    <row r="55" spans="1:16" ht="16.5" thickBot="1">
      <c r="A55" s="327" t="s">
        <v>264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33"/>
    </row>
    <row r="56" spans="1:16" ht="16.5" thickBot="1">
      <c r="A56" s="186" t="s">
        <v>102</v>
      </c>
      <c r="B56" s="187">
        <f>SUM(B52:B55)</f>
        <v>0</v>
      </c>
      <c r="C56" s="187">
        <f t="shared" ref="C56:K56" si="5">SUM(C52:C55)</f>
        <v>0</v>
      </c>
      <c r="D56" s="187">
        <f t="shared" si="5"/>
        <v>0</v>
      </c>
      <c r="E56" s="187">
        <f t="shared" si="5"/>
        <v>0</v>
      </c>
      <c r="F56" s="187">
        <f t="shared" si="5"/>
        <v>0</v>
      </c>
      <c r="G56" s="187">
        <f t="shared" si="5"/>
        <v>0</v>
      </c>
      <c r="H56" s="187">
        <f t="shared" si="5"/>
        <v>0</v>
      </c>
      <c r="I56" s="187">
        <f t="shared" si="5"/>
        <v>0</v>
      </c>
      <c r="J56" s="187">
        <f t="shared" si="5"/>
        <v>0</v>
      </c>
      <c r="K56" s="187">
        <f t="shared" si="5"/>
        <v>0</v>
      </c>
      <c r="L56" s="187">
        <f>SUM(L52:L55)</f>
        <v>0</v>
      </c>
      <c r="M56" s="187">
        <f t="shared" ref="M56:P56" si="6">SUM(M52:M55)</f>
        <v>0</v>
      </c>
      <c r="N56" s="187">
        <f t="shared" si="6"/>
        <v>0</v>
      </c>
      <c r="O56" s="187">
        <f t="shared" si="6"/>
        <v>0</v>
      </c>
      <c r="P56" s="188">
        <f t="shared" si="6"/>
        <v>0</v>
      </c>
    </row>
    <row r="57" spans="1:16" ht="16.5" thickBot="1">
      <c r="A57" s="373" t="s">
        <v>103</v>
      </c>
      <c r="B57" s="187">
        <f>B50+B56</f>
        <v>0</v>
      </c>
      <c r="C57" s="187">
        <f t="shared" ref="C57:K57" si="7">C50+C56</f>
        <v>44.087000000000003</v>
      </c>
      <c r="D57" s="187">
        <f t="shared" si="7"/>
        <v>0</v>
      </c>
      <c r="E57" s="187">
        <f t="shared" si="7"/>
        <v>0</v>
      </c>
      <c r="F57" s="187">
        <f t="shared" si="7"/>
        <v>0</v>
      </c>
      <c r="G57" s="187">
        <f t="shared" si="7"/>
        <v>0</v>
      </c>
      <c r="H57" s="187">
        <f t="shared" si="7"/>
        <v>0</v>
      </c>
      <c r="I57" s="187">
        <f t="shared" si="7"/>
        <v>0</v>
      </c>
      <c r="J57" s="187">
        <f t="shared" si="7"/>
        <v>0</v>
      </c>
      <c r="K57" s="187">
        <f t="shared" si="7"/>
        <v>0</v>
      </c>
      <c r="L57" s="187">
        <f>L50+L56</f>
        <v>0</v>
      </c>
      <c r="M57" s="187">
        <f t="shared" ref="M57:P57" si="8">M50+M56</f>
        <v>0</v>
      </c>
      <c r="N57" s="187">
        <f t="shared" si="8"/>
        <v>0</v>
      </c>
      <c r="O57" s="187">
        <f t="shared" si="8"/>
        <v>0</v>
      </c>
      <c r="P57" s="188">
        <f t="shared" si="8"/>
        <v>0</v>
      </c>
    </row>
    <row r="58" spans="1:16" ht="16.5">
      <c r="A58" s="251" t="s">
        <v>593</v>
      </c>
      <c r="B58" s="161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</row>
    <row r="59" spans="1:16">
      <c r="A59" s="194" t="s">
        <v>316</v>
      </c>
      <c r="B59" s="195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7"/>
    </row>
    <row r="60" spans="1:16" ht="16.5" thickBot="1">
      <c r="A60" s="166" t="s">
        <v>533</v>
      </c>
      <c r="B60" s="198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200"/>
    </row>
  </sheetData>
  <mergeCells count="14">
    <mergeCell ref="B37:D37"/>
    <mergeCell ref="F37:H37"/>
    <mergeCell ref="I37:L37"/>
    <mergeCell ref="M37:N37"/>
    <mergeCell ref="B38:D38"/>
    <mergeCell ref="F38:H38"/>
    <mergeCell ref="M38:N38"/>
    <mergeCell ref="B6:D6"/>
    <mergeCell ref="F6:H6"/>
    <mergeCell ref="M6:N6"/>
    <mergeCell ref="B7:D7"/>
    <mergeCell ref="F7:H7"/>
    <mergeCell ref="M7:N7"/>
    <mergeCell ref="I6:L6"/>
  </mergeCells>
  <phoneticPr fontId="6" type="noConversion"/>
  <pageMargins left="0.5" right="0.5" top="1" bottom="1" header="0.5" footer="0.5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P246"/>
  <sheetViews>
    <sheetView topLeftCell="A4" workbookViewId="0">
      <selection activeCell="B20" sqref="B20:P20"/>
    </sheetView>
  </sheetViews>
  <sheetFormatPr defaultRowHeight="15.75"/>
  <cols>
    <col min="1" max="1" width="19.140625" style="169" customWidth="1"/>
    <col min="2" max="16" width="8.7109375" customWidth="1"/>
  </cols>
  <sheetData>
    <row r="1" spans="1:16" ht="17.25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19"/>
      <c r="P1" s="121"/>
    </row>
    <row r="2" spans="1:16" ht="17.2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 t="s">
        <v>108</v>
      </c>
      <c r="O2" s="127"/>
      <c r="P2" s="128"/>
    </row>
    <row r="3" spans="1:16" ht="16.5">
      <c r="A3" s="48" t="s">
        <v>83</v>
      </c>
      <c r="B3" s="130" t="s">
        <v>626</v>
      </c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532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s="134" customFormat="1" ht="17.25" thickBot="1">
      <c r="A5" s="52"/>
      <c r="B5" s="49"/>
      <c r="C5" s="49" t="s">
        <v>481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6" t="s">
        <v>415</v>
      </c>
      <c r="C7" s="1067"/>
      <c r="D7" s="1094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356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 ht="17.25" thickBot="1">
      <c r="A12" s="68" t="s">
        <v>480</v>
      </c>
      <c r="B12" s="136"/>
      <c r="C12" s="136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</row>
    <row r="13" spans="1:16">
      <c r="A13" s="139" t="s">
        <v>619</v>
      </c>
      <c r="B13" s="140">
        <f>+'P-5(C)(i)'!B26</f>
        <v>0</v>
      </c>
      <c r="C13" s="140">
        <f>+'P-5(C)(i)'!C26</f>
        <v>9.7940000000000005</v>
      </c>
      <c r="D13" s="140">
        <f>+'P-5(C)(i)'!D26</f>
        <v>0</v>
      </c>
      <c r="E13" s="140">
        <f>+'P-5(C)(i)'!E26</f>
        <v>52</v>
      </c>
      <c r="F13" s="140">
        <f>+'P-5(C)(i)'!F26</f>
        <v>4.2000000000000003E-2</v>
      </c>
      <c r="G13" s="140">
        <f>+'P-5(C)(i)'!G26</f>
        <v>0</v>
      </c>
      <c r="H13" s="140">
        <f>+'P-5(C)(i)'!H26</f>
        <v>0</v>
      </c>
      <c r="I13" s="140">
        <f>+'P-5(C)(i)'!I26</f>
        <v>0</v>
      </c>
      <c r="J13" s="140">
        <f>+'P-5(C)(i)'!J26</f>
        <v>43.5</v>
      </c>
      <c r="K13" s="140">
        <f>+'P-5(C)(i)'!K26</f>
        <v>0</v>
      </c>
      <c r="L13" s="140">
        <f>+'P-5(C)(i)'!L26</f>
        <v>0</v>
      </c>
      <c r="M13" s="140">
        <f>+'P-5(C)(i)'!M26</f>
        <v>-8.5</v>
      </c>
      <c r="N13" s="140">
        <f>+'P-5(C)(i)'!N26</f>
        <v>0</v>
      </c>
      <c r="O13" s="140">
        <f>+'P-5(C)(i)'!O26</f>
        <v>15.805999999999999</v>
      </c>
      <c r="P13" s="140">
        <f>+'P-5(C)(i)'!P26</f>
        <v>0</v>
      </c>
    </row>
    <row r="14" spans="1:16">
      <c r="A14" s="326" t="s">
        <v>620</v>
      </c>
      <c r="B14" s="558">
        <f>+'P-5(C)(i)'!B57</f>
        <v>0</v>
      </c>
      <c r="C14" s="558">
        <f>+'P-5(C)(i)'!C57</f>
        <v>21.052</v>
      </c>
      <c r="D14" s="558">
        <f>+'P-5(C)(i)'!D57</f>
        <v>0</v>
      </c>
      <c r="E14" s="558">
        <f>+'P-5(C)(i)'!E57</f>
        <v>160.1</v>
      </c>
      <c r="F14" s="558">
        <f>+'P-5(C)(i)'!F57</f>
        <v>12.436999999999999</v>
      </c>
      <c r="G14" s="558">
        <f>+'P-5(C)(i)'!G57</f>
        <v>0</v>
      </c>
      <c r="H14" s="558">
        <f>+'P-5(C)(i)'!H57</f>
        <v>0</v>
      </c>
      <c r="I14" s="558">
        <f>+'P-5(C)(i)'!I57</f>
        <v>0</v>
      </c>
      <c r="J14" s="558">
        <f>+'P-5(C)(i)'!J57</f>
        <v>275.25200000000001</v>
      </c>
      <c r="K14" s="558">
        <f>+'P-5(C)(i)'!K57</f>
        <v>0</v>
      </c>
      <c r="L14" s="558">
        <f>+'P-5(C)(i)'!L57</f>
        <v>0</v>
      </c>
      <c r="M14" s="558">
        <f>+'P-5(C)(i)'!M57</f>
        <v>115.15200000000002</v>
      </c>
      <c r="N14" s="558">
        <f>+'P-5(C)(i)'!N57</f>
        <v>0</v>
      </c>
      <c r="O14" s="558">
        <f>+'P-5(C)(i)'!O57</f>
        <v>34.896000000000001</v>
      </c>
      <c r="P14" s="558">
        <f>+'P-5(C)(i)'!P57</f>
        <v>0</v>
      </c>
    </row>
    <row r="15" spans="1:16">
      <c r="A15" s="145" t="s">
        <v>621</v>
      </c>
      <c r="B15" s="146">
        <f>+'P-5(C)(i)'!B88</f>
        <v>0</v>
      </c>
      <c r="C15" s="146">
        <f>+'P-5(C)(i)'!C88</f>
        <v>1.1739999999999999</v>
      </c>
      <c r="D15" s="146">
        <f>+'P-5(C)(i)'!D88</f>
        <v>0</v>
      </c>
      <c r="E15" s="146">
        <f>+'P-5(C)(i)'!E88</f>
        <v>36.35</v>
      </c>
      <c r="F15" s="146">
        <f>+'P-5(C)(i)'!F88</f>
        <v>10.052</v>
      </c>
      <c r="G15" s="146">
        <f>+'P-5(C)(i)'!G88</f>
        <v>0</v>
      </c>
      <c r="H15" s="146">
        <f>+'P-5(C)(i)'!H88</f>
        <v>0</v>
      </c>
      <c r="I15" s="146">
        <f>+'P-5(C)(i)'!I88</f>
        <v>0</v>
      </c>
      <c r="J15" s="146">
        <f>+'P-5(C)(i)'!J88</f>
        <v>55</v>
      </c>
      <c r="K15" s="146">
        <f>+'P-5(C)(i)'!K88</f>
        <v>0</v>
      </c>
      <c r="L15" s="146">
        <f>+'P-5(C)(i)'!L88</f>
        <v>0</v>
      </c>
      <c r="M15" s="146">
        <f>+'P-5(C)(i)'!M88</f>
        <v>18.649999999999999</v>
      </c>
      <c r="N15" s="146">
        <f>+'P-5(C)(i)'!N88</f>
        <v>0</v>
      </c>
      <c r="O15" s="146">
        <f>+'P-5(C)(i)'!O88</f>
        <v>25.292000000000002</v>
      </c>
      <c r="P15" s="146">
        <f>+'P-5(C)(i)'!P88</f>
        <v>0</v>
      </c>
    </row>
    <row r="16" spans="1:16">
      <c r="A16" s="145" t="s">
        <v>622</v>
      </c>
      <c r="B16" s="146">
        <f>+'P-5(C)(i)'!B120</f>
        <v>0</v>
      </c>
      <c r="C16" s="146">
        <f>+'P-5(C)(i)'!C120</f>
        <v>3.2970000000000002</v>
      </c>
      <c r="D16" s="146">
        <f>+'P-5(C)(i)'!D120</f>
        <v>0</v>
      </c>
      <c r="E16" s="146">
        <f>+'P-5(C)(i)'!E120</f>
        <v>13.049999999999999</v>
      </c>
      <c r="F16" s="146">
        <f>+'P-5(C)(i)'!F120</f>
        <v>5.173</v>
      </c>
      <c r="G16" s="146">
        <f>+'P-5(C)(i)'!G120</f>
        <v>0</v>
      </c>
      <c r="H16" s="146">
        <f>+'P-5(C)(i)'!H120</f>
        <v>0</v>
      </c>
      <c r="I16" s="146">
        <f>+'P-5(C)(i)'!I120</f>
        <v>0</v>
      </c>
      <c r="J16" s="146">
        <f>+'P-5(C)(i)'!J120</f>
        <v>44.567</v>
      </c>
      <c r="K16" s="146">
        <f>+'P-5(C)(i)'!K120</f>
        <v>0</v>
      </c>
      <c r="L16" s="146">
        <f>+'P-5(C)(i)'!L120</f>
        <v>0</v>
      </c>
      <c r="M16" s="146">
        <f>+'P-5(C)(i)'!M120</f>
        <v>31.517000000000003</v>
      </c>
      <c r="N16" s="146">
        <f>+'P-5(C)(i)'!N120</f>
        <v>0</v>
      </c>
      <c r="O16" s="146">
        <f>+'P-5(C)(i)'!O120</f>
        <v>0.94999999999999973</v>
      </c>
      <c r="P16" s="146">
        <f>+'P-5(C)(i)'!P120</f>
        <v>0</v>
      </c>
    </row>
    <row r="17" spans="1:16">
      <c r="A17" s="145" t="s">
        <v>623</v>
      </c>
      <c r="B17" s="150">
        <f>+'P-5(C)(i)'!B152</f>
        <v>0</v>
      </c>
      <c r="C17" s="150">
        <f>+'P-5(C)(i)'!C152</f>
        <v>22.68</v>
      </c>
      <c r="D17" s="150">
        <f>+'P-5(C)(i)'!D152</f>
        <v>0</v>
      </c>
      <c r="E17" s="150">
        <f>+'P-5(C)(i)'!E152</f>
        <v>23.35</v>
      </c>
      <c r="F17" s="150">
        <f>+'P-5(C)(i)'!F152</f>
        <v>3.7789999999999999</v>
      </c>
      <c r="G17" s="150">
        <f>+'P-5(C)(i)'!G152</f>
        <v>0</v>
      </c>
      <c r="H17" s="150">
        <f>+'P-5(C)(i)'!H152</f>
        <v>0</v>
      </c>
      <c r="I17" s="150">
        <f>+'P-5(C)(i)'!I152</f>
        <v>0</v>
      </c>
      <c r="J17" s="150">
        <f>+'P-5(C)(i)'!J152</f>
        <v>20.943999999999999</v>
      </c>
      <c r="K17" s="150">
        <f>+'P-5(C)(i)'!K152</f>
        <v>0</v>
      </c>
      <c r="L17" s="150">
        <f>+'P-5(C)(i)'!L152</f>
        <v>0</v>
      </c>
      <c r="M17" s="150">
        <f>+'P-5(C)(i)'!M152</f>
        <v>-2.4059999999999984</v>
      </c>
      <c r="N17" s="150">
        <f>+'P-5(C)(i)'!N152</f>
        <v>0</v>
      </c>
      <c r="O17" s="150">
        <f>+'P-5(C)(i)'!O152</f>
        <v>8.843</v>
      </c>
      <c r="P17" s="150">
        <f>+'P-5(C)(i)'!P152</f>
        <v>0</v>
      </c>
    </row>
    <row r="18" spans="1:16">
      <c r="A18" s="145" t="s">
        <v>624</v>
      </c>
      <c r="B18" s="150">
        <f>+'P-5(C)(i)'!B184</f>
        <v>0</v>
      </c>
      <c r="C18" s="150">
        <f>+'P-5(C)(i)'!C184</f>
        <v>2.6610000000000005</v>
      </c>
      <c r="D18" s="150">
        <f>+'P-5(C)(i)'!D184</f>
        <v>0</v>
      </c>
      <c r="E18" s="150">
        <f>+'P-5(C)(i)'!E184</f>
        <v>13</v>
      </c>
      <c r="F18" s="150">
        <f>+'P-5(C)(i)'!F184</f>
        <v>6.6310000000000002</v>
      </c>
      <c r="G18" s="150">
        <f>+'P-5(C)(i)'!G184</f>
        <v>0</v>
      </c>
      <c r="H18" s="150">
        <f>+'P-5(C)(i)'!H184</f>
        <v>0</v>
      </c>
      <c r="I18" s="150">
        <f>+'P-5(C)(i)'!I184</f>
        <v>0</v>
      </c>
      <c r="J18" s="150">
        <f>+'P-5(C)(i)'!J184</f>
        <v>32.5</v>
      </c>
      <c r="K18" s="150">
        <f>+'P-5(C)(i)'!K184</f>
        <v>0</v>
      </c>
      <c r="L18" s="150">
        <f>+'P-5(C)(i)'!L184</f>
        <v>0</v>
      </c>
      <c r="M18" s="150">
        <f>+'P-5(C)(i)'!M184</f>
        <v>19.5</v>
      </c>
      <c r="N18" s="150">
        <f>+'P-5(C)(i)'!N184</f>
        <v>0</v>
      </c>
      <c r="O18" s="150">
        <f>+'P-5(C)(i)'!O184</f>
        <v>14.839000000000002</v>
      </c>
      <c r="P18" s="150">
        <f>+'P-5(C)(i)'!P184</f>
        <v>0</v>
      </c>
    </row>
    <row r="19" spans="1:16" ht="16.5" thickBot="1">
      <c r="A19" s="145" t="s">
        <v>625</v>
      </c>
      <c r="B19" s="150">
        <f>+'P-5(C)(i)'!B216</f>
        <v>0</v>
      </c>
      <c r="C19" s="150">
        <f>+'P-5(C)(i)'!C216</f>
        <v>94.778000000000006</v>
      </c>
      <c r="D19" s="150">
        <f>+'P-5(C)(i)'!D216</f>
        <v>0</v>
      </c>
      <c r="E19" s="150">
        <f>+'P-5(C)(i)'!E216</f>
        <v>50</v>
      </c>
      <c r="F19" s="150">
        <f>+'P-5(C)(i)'!F216</f>
        <v>-3.0580000000000003</v>
      </c>
      <c r="G19" s="150">
        <f>+'P-5(C)(i)'!G216</f>
        <v>0</v>
      </c>
      <c r="H19" s="150">
        <f>+'P-5(C)(i)'!H216</f>
        <v>0</v>
      </c>
      <c r="I19" s="150">
        <f>+'P-5(C)(i)'!I216</f>
        <v>0</v>
      </c>
      <c r="J19" s="150">
        <f>+'P-5(C)(i)'!J216</f>
        <v>89.997</v>
      </c>
      <c r="K19" s="150">
        <f>+'P-5(C)(i)'!K216</f>
        <v>0</v>
      </c>
      <c r="L19" s="150">
        <f>+'P-5(C)(i)'!L216</f>
        <v>0</v>
      </c>
      <c r="M19" s="150">
        <f>+'P-5(C)(i)'!M216</f>
        <v>39.997</v>
      </c>
      <c r="N19" s="150">
        <f>+'P-5(C)(i)'!N216</f>
        <v>0</v>
      </c>
      <c r="O19" s="150">
        <f>+'P-5(C)(i)'!O216</f>
        <v>17.225000000000001</v>
      </c>
      <c r="P19" s="150">
        <f>+'P-5(C)(i)'!P216</f>
        <v>0</v>
      </c>
    </row>
    <row r="20" spans="1:16" ht="16.5" thickBot="1">
      <c r="A20" s="315" t="s">
        <v>88</v>
      </c>
      <c r="B20" s="201">
        <f>SUM(B13:B19)</f>
        <v>0</v>
      </c>
      <c r="C20" s="201">
        <f t="shared" ref="C20:P20" si="0">SUM(C13:C19)</f>
        <v>155.43600000000001</v>
      </c>
      <c r="D20" s="201">
        <f t="shared" si="0"/>
        <v>0</v>
      </c>
      <c r="E20" s="201">
        <f t="shared" si="0"/>
        <v>347.85</v>
      </c>
      <c r="F20" s="201">
        <f t="shared" si="0"/>
        <v>35.056000000000004</v>
      </c>
      <c r="G20" s="201">
        <f t="shared" si="0"/>
        <v>0</v>
      </c>
      <c r="H20" s="201">
        <f t="shared" si="0"/>
        <v>0</v>
      </c>
      <c r="I20" s="201">
        <f t="shared" si="0"/>
        <v>0</v>
      </c>
      <c r="J20" s="201">
        <f t="shared" si="0"/>
        <v>561.76</v>
      </c>
      <c r="K20" s="201">
        <f t="shared" si="0"/>
        <v>0</v>
      </c>
      <c r="L20" s="201">
        <f t="shared" si="0"/>
        <v>0</v>
      </c>
      <c r="M20" s="201">
        <f t="shared" si="0"/>
        <v>213.91000000000003</v>
      </c>
      <c r="N20" s="201">
        <f t="shared" si="0"/>
        <v>0</v>
      </c>
      <c r="O20" s="201">
        <f t="shared" si="0"/>
        <v>117.851</v>
      </c>
      <c r="P20" s="201">
        <f t="shared" si="0"/>
        <v>0</v>
      </c>
    </row>
    <row r="21" spans="1:16" ht="16.5">
      <c r="A21" s="251" t="s">
        <v>593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2"/>
    </row>
    <row r="22" spans="1:16" ht="16.5" thickBot="1">
      <c r="A22" s="166" t="s">
        <v>527</v>
      </c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4"/>
    </row>
    <row r="23" spans="1:16">
      <c r="B23" s="134"/>
    </row>
    <row r="24" spans="1:16">
      <c r="B24" s="134"/>
    </row>
    <row r="25" spans="1:16">
      <c r="B25" s="134"/>
    </row>
    <row r="26" spans="1:16">
      <c r="B26" s="134"/>
    </row>
    <row r="27" spans="1:16">
      <c r="B27" s="134"/>
    </row>
    <row r="28" spans="1:16">
      <c r="B28" s="134"/>
    </row>
    <row r="29" spans="1:16">
      <c r="B29" s="134"/>
    </row>
    <row r="30" spans="1:16">
      <c r="B30" s="134"/>
    </row>
    <row r="31" spans="1:16">
      <c r="B31" s="134"/>
    </row>
    <row r="32" spans="1:16">
      <c r="B32" s="134"/>
    </row>
    <row r="33" spans="2:2">
      <c r="B33" s="134"/>
    </row>
    <row r="34" spans="2:2">
      <c r="B34" s="134"/>
    </row>
    <row r="35" spans="2:2">
      <c r="B35" s="134"/>
    </row>
    <row r="36" spans="2:2">
      <c r="B36" s="134"/>
    </row>
    <row r="37" spans="2:2">
      <c r="B37" s="134"/>
    </row>
    <row r="38" spans="2:2">
      <c r="B38" s="134"/>
    </row>
    <row r="39" spans="2:2">
      <c r="B39" s="134"/>
    </row>
    <row r="40" spans="2:2">
      <c r="B40" s="134"/>
    </row>
    <row r="41" spans="2:2">
      <c r="B41" s="134"/>
    </row>
    <row r="42" spans="2:2">
      <c r="B42" s="134"/>
    </row>
    <row r="43" spans="2:2">
      <c r="B43" s="134"/>
    </row>
    <row r="44" spans="2:2">
      <c r="B44" s="134"/>
    </row>
    <row r="45" spans="2:2">
      <c r="B45" s="134"/>
    </row>
    <row r="46" spans="2:2">
      <c r="B46" s="134"/>
    </row>
    <row r="47" spans="2:2">
      <c r="B47" s="134"/>
    </row>
    <row r="48" spans="2:2">
      <c r="B48" s="134"/>
    </row>
    <row r="49" spans="2:2">
      <c r="B49" s="134"/>
    </row>
    <row r="50" spans="2:2">
      <c r="B50" s="134"/>
    </row>
    <row r="51" spans="2:2">
      <c r="B51" s="134"/>
    </row>
    <row r="52" spans="2:2">
      <c r="B52" s="134"/>
    </row>
    <row r="53" spans="2:2">
      <c r="B53" s="134"/>
    </row>
    <row r="54" spans="2:2">
      <c r="B54" s="134"/>
    </row>
    <row r="55" spans="2:2">
      <c r="B55" s="134"/>
    </row>
    <row r="56" spans="2:2">
      <c r="B56" s="134"/>
    </row>
    <row r="57" spans="2:2">
      <c r="B57" s="134"/>
    </row>
    <row r="58" spans="2:2">
      <c r="B58" s="134"/>
    </row>
    <row r="59" spans="2:2">
      <c r="B59" s="134"/>
    </row>
    <row r="60" spans="2:2">
      <c r="B60" s="134"/>
    </row>
    <row r="61" spans="2:2">
      <c r="B61" s="134"/>
    </row>
    <row r="62" spans="2:2">
      <c r="B62" s="134"/>
    </row>
    <row r="63" spans="2:2">
      <c r="B63" s="134"/>
    </row>
    <row r="64" spans="2:2">
      <c r="B64" s="134"/>
    </row>
    <row r="65" spans="2:2">
      <c r="B65" s="134"/>
    </row>
    <row r="66" spans="2:2">
      <c r="B66" s="134"/>
    </row>
    <row r="67" spans="2:2">
      <c r="B67" s="134"/>
    </row>
    <row r="68" spans="2:2">
      <c r="B68" s="134"/>
    </row>
    <row r="69" spans="2:2">
      <c r="B69" s="134"/>
    </row>
    <row r="70" spans="2:2">
      <c r="B70" s="134"/>
    </row>
    <row r="71" spans="2:2">
      <c r="B71" s="134"/>
    </row>
    <row r="72" spans="2:2">
      <c r="B72" s="134"/>
    </row>
    <row r="73" spans="2:2">
      <c r="B73" s="134"/>
    </row>
    <row r="74" spans="2:2">
      <c r="B74" s="134"/>
    </row>
    <row r="75" spans="2:2">
      <c r="B75" s="134"/>
    </row>
    <row r="76" spans="2:2">
      <c r="B76" s="134"/>
    </row>
    <row r="77" spans="2:2">
      <c r="B77" s="134"/>
    </row>
    <row r="78" spans="2:2">
      <c r="B78" s="134"/>
    </row>
    <row r="79" spans="2:2">
      <c r="B79" s="134"/>
    </row>
    <row r="80" spans="2:2">
      <c r="B80" s="134"/>
    </row>
    <row r="81" spans="2:2">
      <c r="B81" s="134"/>
    </row>
    <row r="82" spans="2:2">
      <c r="B82" s="134"/>
    </row>
    <row r="83" spans="2:2">
      <c r="B83" s="134"/>
    </row>
    <row r="84" spans="2:2">
      <c r="B84" s="134"/>
    </row>
    <row r="85" spans="2:2">
      <c r="B85" s="134"/>
    </row>
    <row r="86" spans="2:2">
      <c r="B86" s="134"/>
    </row>
    <row r="87" spans="2:2">
      <c r="B87" s="134"/>
    </row>
    <row r="88" spans="2:2">
      <c r="B88" s="134"/>
    </row>
    <row r="89" spans="2:2">
      <c r="B89" s="134"/>
    </row>
    <row r="90" spans="2:2">
      <c r="B90" s="134"/>
    </row>
    <row r="91" spans="2:2">
      <c r="B91" s="134"/>
    </row>
    <row r="92" spans="2:2">
      <c r="B92" s="134"/>
    </row>
    <row r="93" spans="2:2">
      <c r="B93" s="134"/>
    </row>
    <row r="94" spans="2:2">
      <c r="B94" s="134"/>
    </row>
    <row r="95" spans="2:2">
      <c r="B95" s="134"/>
    </row>
    <row r="96" spans="2:2">
      <c r="B96" s="134"/>
    </row>
    <row r="97" spans="2:2">
      <c r="B97" s="134"/>
    </row>
    <row r="98" spans="2:2">
      <c r="B98" s="134"/>
    </row>
    <row r="99" spans="2:2">
      <c r="B99" s="134"/>
    </row>
    <row r="100" spans="2:2">
      <c r="B100" s="134"/>
    </row>
    <row r="101" spans="2:2">
      <c r="B101" s="134"/>
    </row>
    <row r="102" spans="2:2">
      <c r="B102" s="134"/>
    </row>
    <row r="103" spans="2:2">
      <c r="B103" s="134"/>
    </row>
    <row r="104" spans="2:2">
      <c r="B104" s="134"/>
    </row>
    <row r="105" spans="2:2">
      <c r="B105" s="134"/>
    </row>
    <row r="106" spans="2:2">
      <c r="B106" s="134"/>
    </row>
    <row r="107" spans="2:2">
      <c r="B107" s="134"/>
    </row>
    <row r="108" spans="2:2">
      <c r="B108" s="134"/>
    </row>
    <row r="109" spans="2:2">
      <c r="B109" s="134"/>
    </row>
    <row r="110" spans="2:2">
      <c r="B110" s="134"/>
    </row>
    <row r="111" spans="2:2">
      <c r="B111" s="134"/>
    </row>
    <row r="112" spans="2:2">
      <c r="B112" s="134"/>
    </row>
    <row r="113" spans="2:2">
      <c r="B113" s="134"/>
    </row>
    <row r="114" spans="2:2">
      <c r="B114" s="134"/>
    </row>
    <row r="115" spans="2:2">
      <c r="B115" s="134"/>
    </row>
    <row r="116" spans="2:2">
      <c r="B116" s="134"/>
    </row>
    <row r="117" spans="2:2">
      <c r="B117" s="134"/>
    </row>
    <row r="118" spans="2:2">
      <c r="B118" s="134"/>
    </row>
    <row r="119" spans="2:2">
      <c r="B119" s="134"/>
    </row>
    <row r="120" spans="2:2">
      <c r="B120" s="134"/>
    </row>
    <row r="121" spans="2:2">
      <c r="B121" s="134"/>
    </row>
    <row r="122" spans="2:2">
      <c r="B122" s="134"/>
    </row>
    <row r="123" spans="2:2">
      <c r="B123" s="134"/>
    </row>
    <row r="124" spans="2:2">
      <c r="B124" s="134"/>
    </row>
    <row r="125" spans="2:2">
      <c r="B125" s="134"/>
    </row>
    <row r="126" spans="2:2">
      <c r="B126" s="134"/>
    </row>
    <row r="127" spans="2:2">
      <c r="B127" s="134"/>
    </row>
    <row r="128" spans="2:2">
      <c r="B128" s="134"/>
    </row>
    <row r="129" spans="2:2">
      <c r="B129" s="134"/>
    </row>
    <row r="130" spans="2:2">
      <c r="B130" s="134"/>
    </row>
    <row r="131" spans="2:2">
      <c r="B131" s="134"/>
    </row>
    <row r="132" spans="2:2">
      <c r="B132" s="134"/>
    </row>
    <row r="133" spans="2:2">
      <c r="B133" s="134"/>
    </row>
    <row r="134" spans="2:2">
      <c r="B134" s="134"/>
    </row>
    <row r="135" spans="2:2">
      <c r="B135" s="134"/>
    </row>
    <row r="136" spans="2:2">
      <c r="B136" s="134"/>
    </row>
    <row r="137" spans="2:2">
      <c r="B137" s="134"/>
    </row>
    <row r="138" spans="2:2">
      <c r="B138" s="134"/>
    </row>
    <row r="139" spans="2:2">
      <c r="B139" s="134"/>
    </row>
    <row r="140" spans="2:2">
      <c r="B140" s="134"/>
    </row>
    <row r="141" spans="2:2">
      <c r="B141" s="134"/>
    </row>
    <row r="142" spans="2:2">
      <c r="B142" s="134"/>
    </row>
    <row r="143" spans="2:2">
      <c r="B143" s="134"/>
    </row>
    <row r="144" spans="2:2">
      <c r="B144" s="134"/>
    </row>
    <row r="145" spans="2:2">
      <c r="B145" s="134"/>
    </row>
    <row r="146" spans="2:2">
      <c r="B146" s="134"/>
    </row>
    <row r="147" spans="2:2">
      <c r="B147" s="134"/>
    </row>
    <row r="148" spans="2:2">
      <c r="B148" s="134"/>
    </row>
    <row r="149" spans="2:2">
      <c r="B149" s="134"/>
    </row>
    <row r="150" spans="2:2">
      <c r="B150" s="134"/>
    </row>
    <row r="151" spans="2:2">
      <c r="B151" s="134"/>
    </row>
    <row r="152" spans="2:2">
      <c r="B152" s="134"/>
    </row>
    <row r="153" spans="2:2">
      <c r="B153" s="134"/>
    </row>
    <row r="154" spans="2:2">
      <c r="B154" s="134"/>
    </row>
    <row r="155" spans="2:2">
      <c r="B155" s="134"/>
    </row>
    <row r="156" spans="2:2">
      <c r="B156" s="134"/>
    </row>
    <row r="157" spans="2:2">
      <c r="B157" s="134"/>
    </row>
    <row r="158" spans="2:2">
      <c r="B158" s="134"/>
    </row>
    <row r="159" spans="2:2">
      <c r="B159" s="134"/>
    </row>
    <row r="160" spans="2:2">
      <c r="B160" s="134"/>
    </row>
    <row r="161" spans="2:2">
      <c r="B161" s="134"/>
    </row>
    <row r="162" spans="2:2">
      <c r="B162" s="134"/>
    </row>
    <row r="163" spans="2:2">
      <c r="B163" s="134"/>
    </row>
    <row r="164" spans="2:2">
      <c r="B164" s="134"/>
    </row>
    <row r="165" spans="2:2">
      <c r="B165" s="134"/>
    </row>
    <row r="166" spans="2:2">
      <c r="B166" s="134"/>
    </row>
    <row r="167" spans="2:2">
      <c r="B167" s="134"/>
    </row>
    <row r="168" spans="2:2">
      <c r="B168" s="134"/>
    </row>
    <row r="169" spans="2:2">
      <c r="B169" s="134"/>
    </row>
    <row r="170" spans="2:2">
      <c r="B170" s="134"/>
    </row>
    <row r="171" spans="2:2">
      <c r="B171" s="134"/>
    </row>
    <row r="172" spans="2:2">
      <c r="B172" s="134"/>
    </row>
    <row r="173" spans="2:2">
      <c r="B173" s="134"/>
    </row>
    <row r="174" spans="2:2">
      <c r="B174" s="134"/>
    </row>
    <row r="175" spans="2:2">
      <c r="B175" s="134"/>
    </row>
    <row r="176" spans="2:2">
      <c r="B176" s="134"/>
    </row>
    <row r="177" spans="2:2">
      <c r="B177" s="134"/>
    </row>
    <row r="178" spans="2:2">
      <c r="B178" s="134"/>
    </row>
    <row r="179" spans="2:2">
      <c r="B179" s="134"/>
    </row>
    <row r="180" spans="2:2">
      <c r="B180" s="134"/>
    </row>
    <row r="181" spans="2:2">
      <c r="B181" s="134"/>
    </row>
    <row r="182" spans="2:2">
      <c r="B182" s="134"/>
    </row>
    <row r="183" spans="2:2">
      <c r="B183" s="134"/>
    </row>
    <row r="184" spans="2:2">
      <c r="B184" s="134"/>
    </row>
    <row r="185" spans="2:2">
      <c r="B185" s="134"/>
    </row>
    <row r="186" spans="2:2">
      <c r="B186" s="134"/>
    </row>
    <row r="187" spans="2:2">
      <c r="B187" s="134"/>
    </row>
    <row r="188" spans="2:2">
      <c r="B188" s="134"/>
    </row>
    <row r="189" spans="2:2">
      <c r="B189" s="134"/>
    </row>
    <row r="190" spans="2:2">
      <c r="B190" s="134"/>
    </row>
    <row r="191" spans="2:2">
      <c r="B191" s="134"/>
    </row>
    <row r="192" spans="2:2">
      <c r="B192" s="134"/>
    </row>
    <row r="193" spans="2:2">
      <c r="B193" s="134"/>
    </row>
    <row r="194" spans="2:2">
      <c r="B194" s="134"/>
    </row>
    <row r="195" spans="2:2">
      <c r="B195" s="134"/>
    </row>
    <row r="196" spans="2:2">
      <c r="B196" s="134"/>
    </row>
    <row r="197" spans="2:2">
      <c r="B197" s="134"/>
    </row>
    <row r="198" spans="2:2">
      <c r="B198" s="134"/>
    </row>
    <row r="199" spans="2:2">
      <c r="B199" s="134"/>
    </row>
    <row r="200" spans="2:2">
      <c r="B200" s="134"/>
    </row>
    <row r="201" spans="2:2">
      <c r="B201" s="134"/>
    </row>
    <row r="202" spans="2:2">
      <c r="B202" s="134"/>
    </row>
    <row r="203" spans="2:2">
      <c r="B203" s="134"/>
    </row>
    <row r="204" spans="2:2">
      <c r="B204" s="134"/>
    </row>
    <row r="205" spans="2:2">
      <c r="B205" s="134"/>
    </row>
    <row r="206" spans="2:2">
      <c r="B206" s="134"/>
    </row>
    <row r="207" spans="2:2">
      <c r="B207" s="134"/>
    </row>
    <row r="208" spans="2:2">
      <c r="B208" s="134"/>
    </row>
    <row r="209" spans="2:2">
      <c r="B209" s="134"/>
    </row>
    <row r="210" spans="2:2">
      <c r="B210" s="134"/>
    </row>
    <row r="211" spans="2:2">
      <c r="B211" s="134"/>
    </row>
    <row r="212" spans="2:2">
      <c r="B212" s="134"/>
    </row>
    <row r="213" spans="2:2">
      <c r="B213" s="134"/>
    </row>
    <row r="214" spans="2:2">
      <c r="B214" s="134"/>
    </row>
    <row r="215" spans="2:2">
      <c r="B215" s="134"/>
    </row>
    <row r="216" spans="2:2">
      <c r="B216" s="134"/>
    </row>
    <row r="217" spans="2:2">
      <c r="B217" s="134"/>
    </row>
    <row r="218" spans="2:2">
      <c r="B218" s="134"/>
    </row>
    <row r="219" spans="2:2">
      <c r="B219" s="134"/>
    </row>
    <row r="220" spans="2:2">
      <c r="B220" s="134"/>
    </row>
    <row r="221" spans="2:2">
      <c r="B221" s="134"/>
    </row>
    <row r="222" spans="2:2">
      <c r="B222" s="134"/>
    </row>
    <row r="223" spans="2:2">
      <c r="B223" s="134"/>
    </row>
    <row r="224" spans="2:2">
      <c r="B224" s="134"/>
    </row>
    <row r="225" spans="2:2">
      <c r="B225" s="134"/>
    </row>
    <row r="226" spans="2:2">
      <c r="B226" s="134"/>
    </row>
    <row r="227" spans="2:2">
      <c r="B227" s="134"/>
    </row>
    <row r="228" spans="2:2">
      <c r="B228" s="134"/>
    </row>
    <row r="229" spans="2:2">
      <c r="B229" s="134"/>
    </row>
    <row r="230" spans="2:2">
      <c r="B230" s="134"/>
    </row>
    <row r="231" spans="2:2">
      <c r="B231" s="134"/>
    </row>
    <row r="232" spans="2:2">
      <c r="B232" s="134"/>
    </row>
    <row r="233" spans="2:2">
      <c r="B233" s="134"/>
    </row>
    <row r="234" spans="2:2">
      <c r="B234" s="134"/>
    </row>
    <row r="235" spans="2:2">
      <c r="B235" s="134"/>
    </row>
    <row r="236" spans="2:2">
      <c r="B236" s="134"/>
    </row>
    <row r="237" spans="2:2">
      <c r="B237" s="134"/>
    </row>
    <row r="238" spans="2:2">
      <c r="B238" s="134"/>
    </row>
    <row r="239" spans="2:2">
      <c r="B239" s="134"/>
    </row>
    <row r="240" spans="2:2">
      <c r="B240" s="134"/>
    </row>
    <row r="241" spans="2:2">
      <c r="B241" s="134"/>
    </row>
    <row r="242" spans="2:2">
      <c r="B242" s="134"/>
    </row>
    <row r="243" spans="2:2">
      <c r="B243" s="134"/>
    </row>
    <row r="244" spans="2:2">
      <c r="B244" s="134"/>
    </row>
    <row r="245" spans="2:2">
      <c r="B245" s="134"/>
    </row>
    <row r="246" spans="2:2">
      <c r="B246" s="134"/>
    </row>
  </sheetData>
  <mergeCells count="7">
    <mergeCell ref="M6:N6"/>
    <mergeCell ref="M7:N7"/>
    <mergeCell ref="B6:D6"/>
    <mergeCell ref="F6:H6"/>
    <mergeCell ref="B7:D7"/>
    <mergeCell ref="F7:H7"/>
    <mergeCell ref="I6:L6"/>
  </mergeCells>
  <phoneticPr fontId="6" type="noConversion"/>
  <pageMargins left="0.75" right="0.75" top="1" bottom="1" header="0.5" footer="0.5"/>
  <pageSetup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rgb="FFC00000"/>
    <pageSetUpPr fitToPage="1"/>
  </sheetPr>
  <dimension ref="A1:R219"/>
  <sheetViews>
    <sheetView topLeftCell="A4" workbookViewId="0">
      <pane xSplit="1" ySplit="8" topLeftCell="E214" activePane="bottomRight" state="frozen"/>
      <selection activeCell="A4" sqref="A4"/>
      <selection pane="topRight" activeCell="B4" sqref="B4"/>
      <selection pane="bottomLeft" activeCell="A12" sqref="A12"/>
      <selection pane="bottomRight" activeCell="A192" sqref="A192:P219"/>
    </sheetView>
  </sheetViews>
  <sheetFormatPr defaultRowHeight="15.75"/>
  <cols>
    <col min="1" max="1" width="28.7109375" style="169" customWidth="1"/>
    <col min="2" max="16" width="8.7109375" style="134" customWidth="1"/>
  </cols>
  <sheetData>
    <row r="1" spans="1:16" ht="17.25" thickBot="1">
      <c r="A1" s="11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72"/>
      <c r="P1" s="173"/>
    </row>
    <row r="2" spans="1:16" ht="17.25" thickBot="1">
      <c r="A2" s="12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 t="s">
        <v>109</v>
      </c>
      <c r="O2" s="42"/>
      <c r="P2" s="176"/>
    </row>
    <row r="3" spans="1:16" ht="16.5">
      <c r="A3" s="555" t="s">
        <v>626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531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s="134" customFormat="1" ht="17.25" thickBot="1">
      <c r="A5" s="52"/>
      <c r="B5" s="49"/>
      <c r="C5" s="560" t="s">
        <v>679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478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>
      <c r="A12" s="178" t="s">
        <v>90</v>
      </c>
      <c r="B12" s="179"/>
      <c r="C12" s="179"/>
      <c r="D12" s="179"/>
      <c r="E12" s="179"/>
      <c r="F12" s="179"/>
      <c r="G12" s="180"/>
      <c r="H12" s="179"/>
      <c r="I12" s="179"/>
      <c r="J12" s="179"/>
      <c r="K12" s="179"/>
      <c r="L12" s="179"/>
      <c r="M12" s="180"/>
      <c r="N12" s="180"/>
      <c r="O12" s="179"/>
      <c r="P12" s="181"/>
    </row>
    <row r="13" spans="1:16">
      <c r="A13" s="182" t="s">
        <v>91</v>
      </c>
      <c r="B13" s="153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8"/>
      <c r="O13" s="147"/>
      <c r="P13" s="149"/>
    </row>
    <row r="14" spans="1:16">
      <c r="A14" s="182" t="s">
        <v>92</v>
      </c>
      <c r="B14" s="153"/>
      <c r="C14" s="147"/>
      <c r="D14" s="147"/>
      <c r="E14" s="147">
        <v>2.5</v>
      </c>
      <c r="F14" s="147"/>
      <c r="G14" s="147"/>
      <c r="H14" s="147"/>
      <c r="I14" s="147"/>
      <c r="J14" s="147">
        <v>1.5</v>
      </c>
      <c r="K14" s="147"/>
      <c r="L14" s="147"/>
      <c r="M14" s="148">
        <f t="shared" ref="M14:M18" si="0">J14-E14</f>
        <v>-1</v>
      </c>
      <c r="N14" s="148"/>
      <c r="O14" s="147">
        <v>1</v>
      </c>
      <c r="P14" s="149"/>
    </row>
    <row r="15" spans="1:16">
      <c r="A15" s="182" t="s">
        <v>93</v>
      </c>
      <c r="B15" s="153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  <c r="N15" s="148"/>
      <c r="O15" s="147"/>
      <c r="P15" s="149"/>
    </row>
    <row r="16" spans="1:16">
      <c r="A16" s="182" t="s">
        <v>94</v>
      </c>
      <c r="B16" s="151"/>
      <c r="C16" s="151"/>
      <c r="D16" s="151"/>
      <c r="E16" s="151">
        <v>2.5</v>
      </c>
      <c r="F16" s="151"/>
      <c r="G16" s="151"/>
      <c r="H16" s="151"/>
      <c r="I16" s="151"/>
      <c r="J16" s="151">
        <v>3.5</v>
      </c>
      <c r="K16" s="151"/>
      <c r="L16" s="151"/>
      <c r="M16" s="148">
        <f t="shared" si="0"/>
        <v>1</v>
      </c>
      <c r="N16" s="148"/>
      <c r="O16" s="151">
        <v>1</v>
      </c>
      <c r="P16" s="152"/>
    </row>
    <row r="17" spans="1:18">
      <c r="A17" s="182" t="s">
        <v>95</v>
      </c>
      <c r="B17" s="151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N17" s="148"/>
      <c r="O17" s="147"/>
      <c r="P17" s="149"/>
    </row>
    <row r="18" spans="1:18" ht="16.5" thickBot="1">
      <c r="A18" s="183" t="s">
        <v>96</v>
      </c>
      <c r="B18" s="184"/>
      <c r="C18" s="158">
        <f>4.789+0.029</f>
        <v>4.8179999999999996</v>
      </c>
      <c r="D18" s="158"/>
      <c r="E18" s="158">
        <f>18+5+12</f>
        <v>35</v>
      </c>
      <c r="F18" s="158">
        <v>4.2000000000000003E-2</v>
      </c>
      <c r="G18" s="158"/>
      <c r="H18" s="158"/>
      <c r="I18" s="158"/>
      <c r="J18" s="158">
        <f>15+4+7.5</f>
        <v>26.5</v>
      </c>
      <c r="K18" s="158"/>
      <c r="L18" s="158"/>
      <c r="M18" s="148">
        <f t="shared" si="0"/>
        <v>-8.5</v>
      </c>
      <c r="N18" s="159"/>
      <c r="O18" s="158">
        <f>7.311+1.971+4.5</f>
        <v>13.782</v>
      </c>
      <c r="P18" s="185"/>
    </row>
    <row r="19" spans="1:18" ht="16.5" thickBot="1">
      <c r="A19" s="186" t="s">
        <v>97</v>
      </c>
      <c r="B19" s="187">
        <f>SUM(B13:B18)</f>
        <v>0</v>
      </c>
      <c r="C19" s="187">
        <f t="shared" ref="C19:P19" si="1">SUM(C13:C18)</f>
        <v>4.8179999999999996</v>
      </c>
      <c r="D19" s="187">
        <f t="shared" si="1"/>
        <v>0</v>
      </c>
      <c r="E19" s="187">
        <f t="shared" ref="E19" si="2">SUM(E13:E18)</f>
        <v>40</v>
      </c>
      <c r="F19" s="187">
        <f t="shared" si="1"/>
        <v>4.2000000000000003E-2</v>
      </c>
      <c r="G19" s="187">
        <f t="shared" si="1"/>
        <v>0</v>
      </c>
      <c r="H19" s="187">
        <f t="shared" si="1"/>
        <v>0</v>
      </c>
      <c r="I19" s="187">
        <f t="shared" si="1"/>
        <v>0</v>
      </c>
      <c r="J19" s="187">
        <f t="shared" si="1"/>
        <v>31.5</v>
      </c>
      <c r="K19" s="187">
        <f t="shared" si="1"/>
        <v>0</v>
      </c>
      <c r="L19" s="187">
        <f>SUM(L13:L18)</f>
        <v>0</v>
      </c>
      <c r="M19" s="187">
        <f t="shared" si="1"/>
        <v>-8.5</v>
      </c>
      <c r="N19" s="187">
        <f t="shared" si="1"/>
        <v>0</v>
      </c>
      <c r="O19" s="187">
        <f t="shared" si="1"/>
        <v>15.782</v>
      </c>
      <c r="P19" s="188">
        <f t="shared" si="1"/>
        <v>0</v>
      </c>
    </row>
    <row r="20" spans="1:18">
      <c r="A20" s="178" t="s">
        <v>98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48"/>
      <c r="N20" s="189"/>
      <c r="O20" s="189"/>
      <c r="P20" s="332"/>
    </row>
    <row r="21" spans="1:18">
      <c r="A21" s="182" t="s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48"/>
      <c r="N21" s="151"/>
      <c r="O21" s="151"/>
      <c r="P21" s="152"/>
    </row>
    <row r="22" spans="1:18">
      <c r="A22" s="182" t="s">
        <v>100</v>
      </c>
      <c r="B22" s="151"/>
      <c r="C22" s="151"/>
      <c r="D22" s="151"/>
      <c r="E22" s="151">
        <v>5</v>
      </c>
      <c r="F22" s="151"/>
      <c r="G22" s="151"/>
      <c r="H22" s="151"/>
      <c r="I22" s="151"/>
      <c r="J22" s="151">
        <f>5</f>
        <v>5</v>
      </c>
      <c r="K22" s="151"/>
      <c r="L22" s="151"/>
      <c r="M22" s="148">
        <f t="shared" ref="M22:M23" si="3">J22-E22</f>
        <v>0</v>
      </c>
      <c r="N22" s="151"/>
      <c r="O22" s="151"/>
      <c r="P22" s="152"/>
    </row>
    <row r="23" spans="1:18">
      <c r="A23" s="190" t="s">
        <v>101</v>
      </c>
      <c r="B23" s="184"/>
      <c r="C23" s="184">
        <v>4.976</v>
      </c>
      <c r="D23" s="184"/>
      <c r="E23" s="184">
        <v>7</v>
      </c>
      <c r="F23" s="184"/>
      <c r="G23" s="184"/>
      <c r="H23" s="184"/>
      <c r="I23" s="184"/>
      <c r="J23" s="184">
        <v>7</v>
      </c>
      <c r="K23" s="184"/>
      <c r="L23" s="184"/>
      <c r="M23" s="148">
        <f t="shared" si="3"/>
        <v>0</v>
      </c>
      <c r="N23" s="184"/>
      <c r="O23" s="184">
        <v>2.4E-2</v>
      </c>
      <c r="P23" s="308"/>
    </row>
    <row r="24" spans="1:18" ht="16.5" thickBot="1">
      <c r="A24" s="327" t="s">
        <v>264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148"/>
      <c r="N24" s="328"/>
      <c r="O24" s="328"/>
      <c r="P24" s="333"/>
    </row>
    <row r="25" spans="1:18" ht="16.5" thickBot="1">
      <c r="A25" s="186" t="s">
        <v>102</v>
      </c>
      <c r="B25" s="187">
        <f>SUM(B21:B24)</f>
        <v>0</v>
      </c>
      <c r="C25" s="187">
        <f t="shared" ref="C25:P25" si="4">SUM(C21:C24)</f>
        <v>4.976</v>
      </c>
      <c r="D25" s="187">
        <f t="shared" si="4"/>
        <v>0</v>
      </c>
      <c r="E25" s="187">
        <f t="shared" ref="E25" si="5">SUM(E21:E24)</f>
        <v>12</v>
      </c>
      <c r="F25" s="187">
        <f t="shared" si="4"/>
        <v>0</v>
      </c>
      <c r="G25" s="187">
        <f t="shared" si="4"/>
        <v>0</v>
      </c>
      <c r="H25" s="187">
        <f t="shared" si="4"/>
        <v>0</v>
      </c>
      <c r="I25" s="187">
        <f t="shared" si="4"/>
        <v>0</v>
      </c>
      <c r="J25" s="187">
        <f t="shared" si="4"/>
        <v>12</v>
      </c>
      <c r="K25" s="187">
        <f t="shared" si="4"/>
        <v>0</v>
      </c>
      <c r="L25" s="187">
        <f>SUM(L21:L24)</f>
        <v>0</v>
      </c>
      <c r="M25" s="187">
        <f t="shared" si="4"/>
        <v>0</v>
      </c>
      <c r="N25" s="187">
        <f t="shared" si="4"/>
        <v>0</v>
      </c>
      <c r="O25" s="187">
        <f t="shared" si="4"/>
        <v>2.4E-2</v>
      </c>
      <c r="P25" s="188">
        <f t="shared" si="4"/>
        <v>0</v>
      </c>
    </row>
    <row r="26" spans="1:18" ht="16.5" thickBot="1">
      <c r="A26" s="373" t="s">
        <v>103</v>
      </c>
      <c r="B26" s="187">
        <f>B19+B25</f>
        <v>0</v>
      </c>
      <c r="C26" s="187">
        <f t="shared" ref="C26:P26" si="6">C19+C25</f>
        <v>9.7940000000000005</v>
      </c>
      <c r="D26" s="187">
        <f t="shared" si="6"/>
        <v>0</v>
      </c>
      <c r="E26" s="187">
        <f t="shared" si="6"/>
        <v>52</v>
      </c>
      <c r="F26" s="187">
        <f t="shared" si="6"/>
        <v>4.2000000000000003E-2</v>
      </c>
      <c r="G26" s="187">
        <f t="shared" si="6"/>
        <v>0</v>
      </c>
      <c r="H26" s="187">
        <f t="shared" si="6"/>
        <v>0</v>
      </c>
      <c r="I26" s="187">
        <f t="shared" si="6"/>
        <v>0</v>
      </c>
      <c r="J26" s="187">
        <f t="shared" si="6"/>
        <v>43.5</v>
      </c>
      <c r="K26" s="187">
        <f t="shared" si="6"/>
        <v>0</v>
      </c>
      <c r="L26" s="187">
        <f>L19+L25</f>
        <v>0</v>
      </c>
      <c r="M26" s="187">
        <f t="shared" si="6"/>
        <v>-8.5</v>
      </c>
      <c r="N26" s="187">
        <f t="shared" si="6"/>
        <v>0</v>
      </c>
      <c r="O26" s="187">
        <f t="shared" si="6"/>
        <v>15.805999999999999</v>
      </c>
      <c r="P26" s="188">
        <f t="shared" si="6"/>
        <v>0</v>
      </c>
      <c r="R26" s="541"/>
    </row>
    <row r="27" spans="1:18" ht="16.5">
      <c r="A27" s="251" t="s">
        <v>593</v>
      </c>
      <c r="B27" s="16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</row>
    <row r="28" spans="1:18">
      <c r="A28" s="194" t="s">
        <v>482</v>
      </c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7"/>
      <c r="Q28" s="541" t="s">
        <v>495</v>
      </c>
    </row>
    <row r="29" spans="1:18" ht="16.5" thickBot="1">
      <c r="A29" s="166" t="s">
        <v>529</v>
      </c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/>
    </row>
    <row r="32" spans="1:18" ht="16.5" thickBot="1"/>
    <row r="33" spans="1:16" ht="17.25" thickBot="1">
      <c r="A33" s="12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 t="s">
        <v>109</v>
      </c>
      <c r="O33" s="42"/>
      <c r="P33" s="176"/>
    </row>
    <row r="34" spans="1:16" ht="16.5">
      <c r="A34" s="555" t="s">
        <v>626</v>
      </c>
      <c r="B34" s="130"/>
      <c r="C34" s="130"/>
      <c r="D34" s="130"/>
      <c r="E34" s="131"/>
      <c r="F34" s="131"/>
      <c r="G34" s="131"/>
      <c r="H34" s="131"/>
      <c r="I34" s="131"/>
      <c r="J34" s="131" t="s">
        <v>84</v>
      </c>
      <c r="K34" s="131"/>
      <c r="L34" s="131"/>
      <c r="M34" s="132"/>
      <c r="N34" s="132"/>
      <c r="O34" s="131"/>
      <c r="P34" s="133"/>
    </row>
    <row r="35" spans="1:16" ht="16.5">
      <c r="A35" s="555" t="s">
        <v>531</v>
      </c>
      <c r="B35" s="130"/>
      <c r="C35" s="13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3"/>
    </row>
    <row r="36" spans="1:16" ht="17.25" thickBot="1">
      <c r="A36" s="52"/>
      <c r="B36" s="556"/>
      <c r="C36" s="560" t="s">
        <v>680</v>
      </c>
      <c r="D36" s="556"/>
      <c r="E36" s="53"/>
      <c r="F36" s="50"/>
      <c r="G36" s="50"/>
      <c r="H36" s="50"/>
      <c r="I36" s="50"/>
      <c r="J36" s="53"/>
      <c r="K36" s="53"/>
      <c r="L36" s="53"/>
      <c r="M36" s="53"/>
      <c r="N36" s="53"/>
      <c r="O36" s="53" t="s">
        <v>61</v>
      </c>
      <c r="P36" s="54"/>
    </row>
    <row r="37" spans="1:16" ht="17.25" thickBot="1">
      <c r="A37" s="55"/>
      <c r="B37" s="1072" t="s">
        <v>62</v>
      </c>
      <c r="C37" s="1070"/>
      <c r="D37" s="1071"/>
      <c r="E37" s="552" t="s">
        <v>63</v>
      </c>
      <c r="F37" s="1072" t="s">
        <v>62</v>
      </c>
      <c r="G37" s="1070"/>
      <c r="H37" s="1070"/>
      <c r="I37" s="1088" t="s">
        <v>524</v>
      </c>
      <c r="J37" s="1089"/>
      <c r="K37" s="1089"/>
      <c r="L37" s="1090"/>
      <c r="M37" s="1070" t="s">
        <v>64</v>
      </c>
      <c r="N37" s="1071"/>
      <c r="O37" s="46" t="s">
        <v>65</v>
      </c>
      <c r="P37" s="553"/>
    </row>
    <row r="38" spans="1:16" ht="17.25" thickBot="1">
      <c r="A38" s="59"/>
      <c r="B38" s="1064" t="s">
        <v>479</v>
      </c>
      <c r="C38" s="1064"/>
      <c r="D38" s="1065"/>
      <c r="E38" s="61" t="s">
        <v>67</v>
      </c>
      <c r="F38" s="1066" t="s">
        <v>591</v>
      </c>
      <c r="G38" s="1067"/>
      <c r="H38" s="1067"/>
      <c r="I38" s="59"/>
      <c r="J38" s="64"/>
      <c r="K38" s="59"/>
      <c r="L38" s="59"/>
      <c r="M38" s="1068" t="s">
        <v>525</v>
      </c>
      <c r="N38" s="1069"/>
      <c r="O38" s="60" t="s">
        <v>526</v>
      </c>
      <c r="P38" s="65"/>
    </row>
    <row r="39" spans="1:16" ht="16.5">
      <c r="A39" s="66" t="s">
        <v>87</v>
      </c>
      <c r="B39" s="553" t="s">
        <v>69</v>
      </c>
      <c r="C39" s="554" t="s">
        <v>69</v>
      </c>
      <c r="D39" s="68" t="s">
        <v>69</v>
      </c>
      <c r="E39" s="61" t="s">
        <v>70</v>
      </c>
      <c r="F39" s="67" t="s">
        <v>69</v>
      </c>
      <c r="G39" s="554" t="s">
        <v>69</v>
      </c>
      <c r="H39" s="69" t="s">
        <v>69</v>
      </c>
      <c r="I39" s="67" t="s">
        <v>69</v>
      </c>
      <c r="J39" s="554" t="s">
        <v>69</v>
      </c>
      <c r="K39" s="69" t="s">
        <v>69</v>
      </c>
      <c r="L39" s="59" t="s">
        <v>72</v>
      </c>
      <c r="M39" s="552" t="s">
        <v>73</v>
      </c>
      <c r="N39" s="67" t="s">
        <v>74</v>
      </c>
      <c r="O39" s="554" t="s">
        <v>73</v>
      </c>
      <c r="P39" s="67" t="s">
        <v>74</v>
      </c>
    </row>
    <row r="40" spans="1:16" ht="16.5">
      <c r="A40" s="59"/>
      <c r="B40" s="358" t="s">
        <v>75</v>
      </c>
      <c r="C40" s="70" t="s">
        <v>68</v>
      </c>
      <c r="D40" s="59" t="s">
        <v>76</v>
      </c>
      <c r="E40" s="61" t="s">
        <v>474</v>
      </c>
      <c r="F40" s="59" t="s">
        <v>75</v>
      </c>
      <c r="G40" s="70" t="s">
        <v>68</v>
      </c>
      <c r="H40" s="70" t="s">
        <v>76</v>
      </c>
      <c r="I40" s="59" t="s">
        <v>75</v>
      </c>
      <c r="J40" s="70" t="s">
        <v>68</v>
      </c>
      <c r="K40" s="70" t="s">
        <v>76</v>
      </c>
      <c r="L40" s="59" t="s">
        <v>77</v>
      </c>
      <c r="M40" s="61" t="s">
        <v>71</v>
      </c>
      <c r="N40" s="59" t="s">
        <v>78</v>
      </c>
      <c r="O40" s="70" t="s">
        <v>71</v>
      </c>
      <c r="P40" s="59" t="s">
        <v>78</v>
      </c>
    </row>
    <row r="41" spans="1:16" ht="17.25" thickBot="1">
      <c r="A41" s="135"/>
      <c r="B41" s="557" t="s">
        <v>478</v>
      </c>
      <c r="C41" s="72" t="s">
        <v>71</v>
      </c>
      <c r="D41" s="71"/>
      <c r="E41" s="551"/>
      <c r="F41" s="71" t="s">
        <v>415</v>
      </c>
      <c r="G41" s="72" t="s">
        <v>71</v>
      </c>
      <c r="H41" s="550"/>
      <c r="I41" s="71" t="s">
        <v>415</v>
      </c>
      <c r="J41" s="72" t="s">
        <v>71</v>
      </c>
      <c r="K41" s="550"/>
      <c r="L41" s="71"/>
      <c r="M41" s="74" t="s">
        <v>220</v>
      </c>
      <c r="N41" s="75" t="s">
        <v>79</v>
      </c>
      <c r="O41" s="551"/>
      <c r="P41" s="71"/>
    </row>
    <row r="42" spans="1:16" ht="17.25" thickBot="1">
      <c r="A42" s="76">
        <v>1</v>
      </c>
      <c r="B42" s="77">
        <v>2</v>
      </c>
      <c r="C42" s="77">
        <v>3</v>
      </c>
      <c r="D42" s="77">
        <v>4</v>
      </c>
      <c r="E42" s="78">
        <v>5</v>
      </c>
      <c r="F42" s="78">
        <v>6</v>
      </c>
      <c r="G42" s="78">
        <v>7</v>
      </c>
      <c r="H42" s="79">
        <v>8</v>
      </c>
      <c r="I42" s="73">
        <v>9</v>
      </c>
      <c r="J42" s="73">
        <v>10</v>
      </c>
      <c r="K42" s="77">
        <v>11</v>
      </c>
      <c r="L42" s="80">
        <v>12</v>
      </c>
      <c r="M42" s="78">
        <v>13</v>
      </c>
      <c r="N42" s="78">
        <v>14</v>
      </c>
      <c r="O42" s="78">
        <v>15</v>
      </c>
      <c r="P42" s="81">
        <v>16</v>
      </c>
    </row>
    <row r="43" spans="1:16">
      <c r="A43" s="178" t="s">
        <v>90</v>
      </c>
      <c r="B43" s="179"/>
      <c r="C43" s="179"/>
      <c r="D43" s="179"/>
      <c r="E43" s="179"/>
      <c r="F43" s="179"/>
      <c r="G43" s="180"/>
      <c r="H43" s="179"/>
      <c r="I43" s="179"/>
      <c r="J43" s="179"/>
      <c r="K43" s="179"/>
      <c r="L43" s="179"/>
      <c r="M43" s="180"/>
      <c r="N43" s="180"/>
      <c r="O43" s="179"/>
      <c r="P43" s="181"/>
    </row>
    <row r="44" spans="1:16">
      <c r="A44" s="182" t="s">
        <v>91</v>
      </c>
      <c r="B44" s="153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8"/>
      <c r="O44" s="147"/>
      <c r="P44" s="149"/>
    </row>
    <row r="45" spans="1:16">
      <c r="A45" s="182" t="s">
        <v>92</v>
      </c>
      <c r="B45" s="153"/>
      <c r="C45" s="147">
        <v>0.48099999999999998</v>
      </c>
      <c r="D45" s="147"/>
      <c r="E45" s="147">
        <v>2.6</v>
      </c>
      <c r="F45" s="147">
        <v>0.128</v>
      </c>
      <c r="G45" s="147"/>
      <c r="H45" s="147"/>
      <c r="I45" s="147"/>
      <c r="J45" s="147">
        <v>2.6</v>
      </c>
      <c r="K45" s="147"/>
      <c r="L45" s="147"/>
      <c r="M45" s="148">
        <f t="shared" ref="M45:M49" si="7">J45-E45</f>
        <v>0</v>
      </c>
      <c r="N45" s="148"/>
      <c r="O45" s="147">
        <v>1.819</v>
      </c>
      <c r="P45" s="149"/>
    </row>
    <row r="46" spans="1:16">
      <c r="A46" s="182" t="s">
        <v>93</v>
      </c>
      <c r="B46" s="153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148"/>
      <c r="O46" s="147"/>
      <c r="P46" s="149"/>
    </row>
    <row r="47" spans="1:16">
      <c r="A47" s="182" t="s">
        <v>94</v>
      </c>
      <c r="B47" s="151"/>
      <c r="C47" s="151"/>
      <c r="D47" s="151"/>
      <c r="E47" s="151">
        <v>5</v>
      </c>
      <c r="F47" s="151">
        <v>7.4999999999999997E-2</v>
      </c>
      <c r="G47" s="151"/>
      <c r="H47" s="151"/>
      <c r="I47" s="151"/>
      <c r="J47" s="151">
        <f>5</f>
        <v>5</v>
      </c>
      <c r="K47" s="151"/>
      <c r="L47" s="151"/>
      <c r="M47" s="148">
        <f t="shared" si="7"/>
        <v>0</v>
      </c>
      <c r="N47" s="148"/>
      <c r="O47" s="151"/>
      <c r="P47" s="152"/>
    </row>
    <row r="48" spans="1:16">
      <c r="A48" s="182" t="s">
        <v>95</v>
      </c>
      <c r="B48" s="151"/>
      <c r="C48" s="147"/>
      <c r="D48" s="147"/>
      <c r="E48" s="147">
        <v>13.47</v>
      </c>
      <c r="F48" s="147"/>
      <c r="G48" s="147"/>
      <c r="H48" s="147"/>
      <c r="I48" s="147"/>
      <c r="J48" s="147">
        <v>12</v>
      </c>
      <c r="K48" s="147"/>
      <c r="L48" s="147"/>
      <c r="M48" s="148">
        <f t="shared" si="7"/>
        <v>-1.4700000000000006</v>
      </c>
      <c r="N48" s="148"/>
      <c r="O48" s="147">
        <v>1.47</v>
      </c>
      <c r="P48" s="149"/>
    </row>
    <row r="49" spans="1:16" ht="16.5" thickBot="1">
      <c r="A49" s="183" t="s">
        <v>96</v>
      </c>
      <c r="B49" s="184"/>
      <c r="C49" s="158">
        <f>11.631+5.4+2.929</f>
        <v>19.959999999999997</v>
      </c>
      <c r="D49" s="158"/>
      <c r="E49" s="158">
        <f>15+20+19.03</f>
        <v>54.03</v>
      </c>
      <c r="F49" s="158">
        <f>0.379+4.221+7.634</f>
        <v>12.234</v>
      </c>
      <c r="G49" s="158"/>
      <c r="H49" s="158"/>
      <c r="I49" s="158"/>
      <c r="J49" s="158">
        <f>20+25.6+20.663</f>
        <v>66.263000000000005</v>
      </c>
      <c r="K49" s="158"/>
      <c r="L49" s="158"/>
      <c r="M49" s="148">
        <f t="shared" si="7"/>
        <v>12.233000000000004</v>
      </c>
      <c r="N49" s="159"/>
      <c r="O49" s="158">
        <f>2.619+5+23.988</f>
        <v>31.606999999999999</v>
      </c>
      <c r="P49" s="185"/>
    </row>
    <row r="50" spans="1:16" ht="16.5" thickBot="1">
      <c r="A50" s="186" t="s">
        <v>97</v>
      </c>
      <c r="B50" s="187">
        <f>SUM(B44:B49)</f>
        <v>0</v>
      </c>
      <c r="C50" s="187">
        <f t="shared" ref="C50:K50" si="8">SUM(C44:C49)</f>
        <v>20.440999999999999</v>
      </c>
      <c r="D50" s="187">
        <f t="shared" si="8"/>
        <v>0</v>
      </c>
      <c r="E50" s="187">
        <f>SUM(E45:E49)</f>
        <v>75.099999999999994</v>
      </c>
      <c r="F50" s="187">
        <f t="shared" si="8"/>
        <v>12.436999999999999</v>
      </c>
      <c r="G50" s="187">
        <f t="shared" si="8"/>
        <v>0</v>
      </c>
      <c r="H50" s="187">
        <f t="shared" si="8"/>
        <v>0</v>
      </c>
      <c r="I50" s="187">
        <f t="shared" si="8"/>
        <v>0</v>
      </c>
      <c r="J50" s="187">
        <f t="shared" si="8"/>
        <v>85.863</v>
      </c>
      <c r="K50" s="187">
        <f t="shared" si="8"/>
        <v>0</v>
      </c>
      <c r="L50" s="187">
        <f>SUM(L44:L49)</f>
        <v>0</v>
      </c>
      <c r="M50" s="187">
        <f t="shared" ref="M50:P50" si="9">SUM(M44:M49)</f>
        <v>10.763000000000003</v>
      </c>
      <c r="N50" s="187">
        <f t="shared" si="9"/>
        <v>0</v>
      </c>
      <c r="O50" s="187">
        <f t="shared" si="9"/>
        <v>34.896000000000001</v>
      </c>
      <c r="P50" s="188">
        <f t="shared" si="9"/>
        <v>0</v>
      </c>
    </row>
    <row r="51" spans="1:16">
      <c r="A51" s="178" t="s">
        <v>98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332"/>
    </row>
    <row r="52" spans="1:16">
      <c r="A52" s="182" t="s">
        <v>99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2"/>
    </row>
    <row r="53" spans="1:16">
      <c r="A53" s="182" t="s">
        <v>100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2"/>
    </row>
    <row r="54" spans="1:16">
      <c r="A54" s="190" t="s">
        <v>101</v>
      </c>
      <c r="B54" s="184"/>
      <c r="C54" s="184">
        <v>0.61099999999999999</v>
      </c>
      <c r="D54" s="184"/>
      <c r="E54" s="184">
        <v>85</v>
      </c>
      <c r="F54" s="184"/>
      <c r="G54" s="184"/>
      <c r="H54" s="184"/>
      <c r="I54" s="184"/>
      <c r="J54" s="184">
        <f>85+104.389</f>
        <v>189.38900000000001</v>
      </c>
      <c r="K54" s="184"/>
      <c r="L54" s="184"/>
      <c r="M54" s="148">
        <f t="shared" ref="M54" si="10">J54-E54</f>
        <v>104.38900000000001</v>
      </c>
      <c r="N54" s="184"/>
      <c r="O54" s="184"/>
      <c r="P54" s="308"/>
    </row>
    <row r="55" spans="1:16" ht="16.5" thickBot="1">
      <c r="A55" s="327" t="s">
        <v>264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33"/>
    </row>
    <row r="56" spans="1:16" ht="16.5" thickBot="1">
      <c r="A56" s="186" t="s">
        <v>102</v>
      </c>
      <c r="B56" s="187">
        <f>SUM(B52:B55)</f>
        <v>0</v>
      </c>
      <c r="C56" s="187">
        <f t="shared" ref="C56:K56" si="11">SUM(C52:C55)</f>
        <v>0.61099999999999999</v>
      </c>
      <c r="D56" s="187">
        <f t="shared" si="11"/>
        <v>0</v>
      </c>
      <c r="E56" s="187">
        <f>SUM(E52:E55)</f>
        <v>85</v>
      </c>
      <c r="F56" s="187">
        <f t="shared" si="11"/>
        <v>0</v>
      </c>
      <c r="G56" s="187">
        <f t="shared" si="11"/>
        <v>0</v>
      </c>
      <c r="H56" s="187">
        <f t="shared" si="11"/>
        <v>0</v>
      </c>
      <c r="I56" s="187">
        <f t="shared" si="11"/>
        <v>0</v>
      </c>
      <c r="J56" s="187">
        <f t="shared" si="11"/>
        <v>189.38900000000001</v>
      </c>
      <c r="K56" s="187">
        <f t="shared" si="11"/>
        <v>0</v>
      </c>
      <c r="L56" s="187">
        <f>SUM(L52:L55)</f>
        <v>0</v>
      </c>
      <c r="M56" s="187">
        <f t="shared" ref="M56:P56" si="12">SUM(M52:M55)</f>
        <v>104.38900000000001</v>
      </c>
      <c r="N56" s="187">
        <f t="shared" si="12"/>
        <v>0</v>
      </c>
      <c r="O56" s="187">
        <f t="shared" si="12"/>
        <v>0</v>
      </c>
      <c r="P56" s="188">
        <f t="shared" si="12"/>
        <v>0</v>
      </c>
    </row>
    <row r="57" spans="1:16" ht="16.5" thickBot="1">
      <c r="A57" s="373" t="s">
        <v>103</v>
      </c>
      <c r="B57" s="187">
        <f>B50+B56</f>
        <v>0</v>
      </c>
      <c r="C57" s="187">
        <f t="shared" ref="C57:K57" si="13">C50+C56</f>
        <v>21.052</v>
      </c>
      <c r="D57" s="187">
        <f t="shared" si="13"/>
        <v>0</v>
      </c>
      <c r="E57" s="187">
        <f>E50+E56</f>
        <v>160.1</v>
      </c>
      <c r="F57" s="187">
        <f t="shared" si="13"/>
        <v>12.436999999999999</v>
      </c>
      <c r="G57" s="187">
        <f t="shared" si="13"/>
        <v>0</v>
      </c>
      <c r="H57" s="187">
        <f t="shared" si="13"/>
        <v>0</v>
      </c>
      <c r="I57" s="187">
        <f t="shared" si="13"/>
        <v>0</v>
      </c>
      <c r="J57" s="187">
        <f t="shared" si="13"/>
        <v>275.25200000000001</v>
      </c>
      <c r="K57" s="187">
        <f t="shared" si="13"/>
        <v>0</v>
      </c>
      <c r="L57" s="187">
        <f>L50+L56</f>
        <v>0</v>
      </c>
      <c r="M57" s="187">
        <f t="shared" ref="M57:P57" si="14">M50+M56</f>
        <v>115.15200000000002</v>
      </c>
      <c r="N57" s="187">
        <f t="shared" si="14"/>
        <v>0</v>
      </c>
      <c r="O57" s="187">
        <f t="shared" si="14"/>
        <v>34.896000000000001</v>
      </c>
      <c r="P57" s="188">
        <f t="shared" si="14"/>
        <v>0</v>
      </c>
    </row>
    <row r="58" spans="1:16" ht="16.5">
      <c r="A58" s="251" t="s">
        <v>593</v>
      </c>
      <c r="B58" s="161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</row>
    <row r="59" spans="1:16">
      <c r="A59" s="194" t="s">
        <v>482</v>
      </c>
      <c r="B59" s="195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7"/>
    </row>
    <row r="60" spans="1:16" ht="16.5" thickBot="1">
      <c r="A60" s="166" t="s">
        <v>529</v>
      </c>
      <c r="B60" s="198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200"/>
    </row>
    <row r="63" spans="1:16" ht="16.5" thickBot="1"/>
    <row r="64" spans="1:16" ht="17.25" thickBot="1">
      <c r="A64" s="12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5" t="s">
        <v>109</v>
      </c>
      <c r="O64" s="42"/>
      <c r="P64" s="176"/>
    </row>
    <row r="65" spans="1:16" ht="16.5">
      <c r="A65" s="555" t="s">
        <v>626</v>
      </c>
      <c r="B65" s="130"/>
      <c r="C65" s="130"/>
      <c r="D65" s="130"/>
      <c r="E65" s="131"/>
      <c r="F65" s="131"/>
      <c r="G65" s="131"/>
      <c r="H65" s="131"/>
      <c r="I65" s="131"/>
      <c r="J65" s="131" t="s">
        <v>84</v>
      </c>
      <c r="K65" s="131"/>
      <c r="L65" s="131"/>
      <c r="M65" s="132"/>
      <c r="N65" s="132"/>
      <c r="O65" s="131"/>
      <c r="P65" s="133"/>
    </row>
    <row r="66" spans="1:16" ht="16.5">
      <c r="A66" s="555" t="s">
        <v>531</v>
      </c>
      <c r="B66" s="130"/>
      <c r="C66" s="130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3"/>
    </row>
    <row r="67" spans="1:16" ht="17.25" thickBot="1">
      <c r="A67" s="52"/>
      <c r="B67" s="556"/>
      <c r="C67" s="560" t="s">
        <v>681</v>
      </c>
      <c r="D67" s="556"/>
      <c r="E67" s="53"/>
      <c r="F67" s="50"/>
      <c r="G67" s="50"/>
      <c r="H67" s="50"/>
      <c r="I67" s="50"/>
      <c r="J67" s="53"/>
      <c r="K67" s="53"/>
      <c r="L67" s="53"/>
      <c r="M67" s="53"/>
      <c r="N67" s="53"/>
      <c r="O67" s="53" t="s">
        <v>61</v>
      </c>
      <c r="P67" s="54"/>
    </row>
    <row r="68" spans="1:16" ht="17.25" thickBot="1">
      <c r="A68" s="55"/>
      <c r="B68" s="1072" t="s">
        <v>62</v>
      </c>
      <c r="C68" s="1070"/>
      <c r="D68" s="1071"/>
      <c r="E68" s="552" t="s">
        <v>63</v>
      </c>
      <c r="F68" s="1072" t="s">
        <v>62</v>
      </c>
      <c r="G68" s="1070"/>
      <c r="H68" s="1070"/>
      <c r="I68" s="1088" t="s">
        <v>524</v>
      </c>
      <c r="J68" s="1089"/>
      <c r="K68" s="1089"/>
      <c r="L68" s="1090"/>
      <c r="M68" s="1070" t="s">
        <v>64</v>
      </c>
      <c r="N68" s="1071"/>
      <c r="O68" s="46" t="s">
        <v>65</v>
      </c>
      <c r="P68" s="553"/>
    </row>
    <row r="69" spans="1:16" ht="17.25" thickBot="1">
      <c r="A69" s="59"/>
      <c r="B69" s="1064" t="s">
        <v>479</v>
      </c>
      <c r="C69" s="1064"/>
      <c r="D69" s="1065"/>
      <c r="E69" s="61" t="s">
        <v>67</v>
      </c>
      <c r="F69" s="1066" t="s">
        <v>591</v>
      </c>
      <c r="G69" s="1067"/>
      <c r="H69" s="1067"/>
      <c r="I69" s="59"/>
      <c r="J69" s="64"/>
      <c r="K69" s="59"/>
      <c r="L69" s="59"/>
      <c r="M69" s="1068" t="s">
        <v>525</v>
      </c>
      <c r="N69" s="1069"/>
      <c r="O69" s="60" t="s">
        <v>526</v>
      </c>
      <c r="P69" s="65"/>
    </row>
    <row r="70" spans="1:16" ht="16.5">
      <c r="A70" s="66" t="s">
        <v>87</v>
      </c>
      <c r="B70" s="553" t="s">
        <v>69</v>
      </c>
      <c r="C70" s="554" t="s">
        <v>69</v>
      </c>
      <c r="D70" s="68" t="s">
        <v>69</v>
      </c>
      <c r="E70" s="61" t="s">
        <v>70</v>
      </c>
      <c r="F70" s="67" t="s">
        <v>69</v>
      </c>
      <c r="G70" s="554" t="s">
        <v>69</v>
      </c>
      <c r="H70" s="69" t="s">
        <v>69</v>
      </c>
      <c r="I70" s="67" t="s">
        <v>69</v>
      </c>
      <c r="J70" s="554" t="s">
        <v>69</v>
      </c>
      <c r="K70" s="69" t="s">
        <v>69</v>
      </c>
      <c r="L70" s="59" t="s">
        <v>72</v>
      </c>
      <c r="M70" s="552" t="s">
        <v>73</v>
      </c>
      <c r="N70" s="67" t="s">
        <v>74</v>
      </c>
      <c r="O70" s="554" t="s">
        <v>73</v>
      </c>
      <c r="P70" s="67" t="s">
        <v>74</v>
      </c>
    </row>
    <row r="71" spans="1:16" ht="16.5">
      <c r="A71" s="59"/>
      <c r="B71" s="358" t="s">
        <v>75</v>
      </c>
      <c r="C71" s="70" t="s">
        <v>68</v>
      </c>
      <c r="D71" s="59" t="s">
        <v>76</v>
      </c>
      <c r="E71" s="61" t="s">
        <v>474</v>
      </c>
      <c r="F71" s="59" t="s">
        <v>75</v>
      </c>
      <c r="G71" s="70" t="s">
        <v>68</v>
      </c>
      <c r="H71" s="70" t="s">
        <v>76</v>
      </c>
      <c r="I71" s="59" t="s">
        <v>75</v>
      </c>
      <c r="J71" s="70" t="s">
        <v>68</v>
      </c>
      <c r="K71" s="70" t="s">
        <v>76</v>
      </c>
      <c r="L71" s="59" t="s">
        <v>77</v>
      </c>
      <c r="M71" s="61" t="s">
        <v>71</v>
      </c>
      <c r="N71" s="59" t="s">
        <v>78</v>
      </c>
      <c r="O71" s="70" t="s">
        <v>71</v>
      </c>
      <c r="P71" s="59" t="s">
        <v>78</v>
      </c>
    </row>
    <row r="72" spans="1:16" ht="17.25" thickBot="1">
      <c r="A72" s="135"/>
      <c r="B72" s="557" t="s">
        <v>478</v>
      </c>
      <c r="C72" s="72" t="s">
        <v>71</v>
      </c>
      <c r="D72" s="71"/>
      <c r="E72" s="551"/>
      <c r="F72" s="71" t="s">
        <v>415</v>
      </c>
      <c r="G72" s="72" t="s">
        <v>71</v>
      </c>
      <c r="H72" s="550"/>
      <c r="I72" s="71" t="s">
        <v>415</v>
      </c>
      <c r="J72" s="72" t="s">
        <v>71</v>
      </c>
      <c r="K72" s="550"/>
      <c r="L72" s="71"/>
      <c r="M72" s="74" t="s">
        <v>220</v>
      </c>
      <c r="N72" s="75" t="s">
        <v>79</v>
      </c>
      <c r="O72" s="551"/>
      <c r="P72" s="71"/>
    </row>
    <row r="73" spans="1:16" ht="17.25" thickBot="1">
      <c r="A73" s="76">
        <v>1</v>
      </c>
      <c r="B73" s="77">
        <v>2</v>
      </c>
      <c r="C73" s="77">
        <v>3</v>
      </c>
      <c r="D73" s="77">
        <v>4</v>
      </c>
      <c r="E73" s="78">
        <v>5</v>
      </c>
      <c r="F73" s="78">
        <v>6</v>
      </c>
      <c r="G73" s="78">
        <v>7</v>
      </c>
      <c r="H73" s="79">
        <v>8</v>
      </c>
      <c r="I73" s="73">
        <v>9</v>
      </c>
      <c r="J73" s="73">
        <v>10</v>
      </c>
      <c r="K73" s="77">
        <v>11</v>
      </c>
      <c r="L73" s="80">
        <v>12</v>
      </c>
      <c r="M73" s="78">
        <v>13</v>
      </c>
      <c r="N73" s="78">
        <v>14</v>
      </c>
      <c r="O73" s="78">
        <v>15</v>
      </c>
      <c r="P73" s="81">
        <v>16</v>
      </c>
    </row>
    <row r="74" spans="1:16">
      <c r="A74" s="178" t="s">
        <v>90</v>
      </c>
      <c r="B74" s="179"/>
      <c r="C74" s="179"/>
      <c r="D74" s="179"/>
      <c r="E74" s="179"/>
      <c r="F74" s="179"/>
      <c r="G74" s="180"/>
      <c r="H74" s="179"/>
      <c r="I74" s="179"/>
      <c r="J74" s="179"/>
      <c r="K74" s="179"/>
      <c r="L74" s="179"/>
      <c r="M74" s="180"/>
      <c r="N74" s="180"/>
      <c r="O74" s="179"/>
      <c r="P74" s="181"/>
    </row>
    <row r="75" spans="1:16">
      <c r="A75" s="182" t="s">
        <v>91</v>
      </c>
      <c r="B75" s="153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8"/>
      <c r="N75" s="148"/>
      <c r="O75" s="147"/>
      <c r="P75" s="149"/>
    </row>
    <row r="76" spans="1:16">
      <c r="A76" s="182" t="s">
        <v>92</v>
      </c>
      <c r="B76" s="153"/>
      <c r="C76" s="147">
        <v>1.6E-2</v>
      </c>
      <c r="D76" s="147"/>
      <c r="E76" s="147">
        <v>3</v>
      </c>
      <c r="F76" s="147">
        <v>0.187</v>
      </c>
      <c r="G76" s="147"/>
      <c r="H76" s="147"/>
      <c r="I76" s="147"/>
      <c r="J76" s="147">
        <v>2.5</v>
      </c>
      <c r="K76" s="147"/>
      <c r="L76" s="147"/>
      <c r="M76" s="148">
        <f t="shared" ref="M76:M80" si="15">J76-E76</f>
        <v>-0.5</v>
      </c>
      <c r="N76" s="148"/>
      <c r="O76" s="147">
        <v>3.484</v>
      </c>
      <c r="P76" s="149"/>
    </row>
    <row r="77" spans="1:16">
      <c r="A77" s="182" t="s">
        <v>93</v>
      </c>
      <c r="B77" s="153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8">
        <f t="shared" si="15"/>
        <v>0</v>
      </c>
      <c r="N77" s="148"/>
      <c r="O77" s="147"/>
      <c r="P77" s="149"/>
    </row>
    <row r="78" spans="1:16">
      <c r="A78" s="182" t="s">
        <v>94</v>
      </c>
      <c r="B78" s="151"/>
      <c r="C78" s="151">
        <v>3.5999999999999997E-2</v>
      </c>
      <c r="D78" s="151"/>
      <c r="E78" s="151">
        <v>2</v>
      </c>
      <c r="F78" s="151">
        <v>0.32200000000000001</v>
      </c>
      <c r="G78" s="151"/>
      <c r="H78" s="151"/>
      <c r="I78" s="151"/>
      <c r="J78" s="151">
        <v>1</v>
      </c>
      <c r="K78" s="151"/>
      <c r="L78" s="151"/>
      <c r="M78" s="148">
        <f t="shared" si="15"/>
        <v>-1</v>
      </c>
      <c r="N78" s="148"/>
      <c r="O78" s="151">
        <v>2.964</v>
      </c>
      <c r="P78" s="152"/>
    </row>
    <row r="79" spans="1:16">
      <c r="A79" s="182" t="s">
        <v>95</v>
      </c>
      <c r="B79" s="151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8">
        <f t="shared" si="15"/>
        <v>0</v>
      </c>
      <c r="N79" s="148"/>
      <c r="O79" s="147">
        <v>3</v>
      </c>
      <c r="P79" s="149"/>
    </row>
    <row r="80" spans="1:16" ht="16.5" thickBot="1">
      <c r="A80" s="183" t="s">
        <v>96</v>
      </c>
      <c r="B80" s="184"/>
      <c r="C80" s="158">
        <f>0.95+0.139+0.033</f>
        <v>1.1219999999999999</v>
      </c>
      <c r="D80" s="158"/>
      <c r="E80" s="158">
        <f>6.18+16.43+8.74</f>
        <v>31.35</v>
      </c>
      <c r="F80" s="158">
        <f>2.085+1.004+6.454</f>
        <v>9.5429999999999993</v>
      </c>
      <c r="G80" s="158"/>
      <c r="H80" s="158"/>
      <c r="I80" s="158"/>
      <c r="J80" s="158">
        <f>9+5.5+17</f>
        <v>31.5</v>
      </c>
      <c r="K80" s="158"/>
      <c r="L80" s="158"/>
      <c r="M80" s="148">
        <f t="shared" si="15"/>
        <v>0.14999999999999858</v>
      </c>
      <c r="N80" s="159"/>
      <c r="O80" s="158">
        <f>2.51+12.891+0.443</f>
        <v>15.843999999999999</v>
      </c>
      <c r="P80" s="185"/>
    </row>
    <row r="81" spans="1:16" ht="16.5" thickBot="1">
      <c r="A81" s="186" t="s">
        <v>97</v>
      </c>
      <c r="B81" s="187">
        <f>SUM(B75:B80)</f>
        <v>0</v>
      </c>
      <c r="C81" s="187">
        <f t="shared" ref="C81:K81" si="16">SUM(C75:C80)</f>
        <v>1.1739999999999999</v>
      </c>
      <c r="D81" s="187">
        <f t="shared" si="16"/>
        <v>0</v>
      </c>
      <c r="E81" s="187">
        <f>SUM(E76:E80)</f>
        <v>36.35</v>
      </c>
      <c r="F81" s="187">
        <f t="shared" si="16"/>
        <v>10.052</v>
      </c>
      <c r="G81" s="187">
        <f t="shared" si="16"/>
        <v>0</v>
      </c>
      <c r="H81" s="187">
        <f t="shared" si="16"/>
        <v>0</v>
      </c>
      <c r="I81" s="187">
        <f t="shared" si="16"/>
        <v>0</v>
      </c>
      <c r="J81" s="187">
        <f t="shared" si="16"/>
        <v>35</v>
      </c>
      <c r="K81" s="187">
        <f t="shared" si="16"/>
        <v>0</v>
      </c>
      <c r="L81" s="187">
        <f>SUM(L75:L80)</f>
        <v>0</v>
      </c>
      <c r="M81" s="187">
        <f t="shared" ref="M81:P81" si="17">SUM(M75:M80)</f>
        <v>-1.3500000000000014</v>
      </c>
      <c r="N81" s="187">
        <f t="shared" si="17"/>
        <v>0</v>
      </c>
      <c r="O81" s="187">
        <f t="shared" si="17"/>
        <v>25.292000000000002</v>
      </c>
      <c r="P81" s="188">
        <f t="shared" si="17"/>
        <v>0</v>
      </c>
    </row>
    <row r="82" spans="1:16">
      <c r="A82" s="178" t="s">
        <v>98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332"/>
    </row>
    <row r="83" spans="1:16">
      <c r="A83" s="182" t="s">
        <v>99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2"/>
    </row>
    <row r="84" spans="1:16">
      <c r="A84" s="182" t="s">
        <v>100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2"/>
    </row>
    <row r="85" spans="1:16">
      <c r="A85" s="190" t="s">
        <v>101</v>
      </c>
      <c r="B85" s="184"/>
      <c r="C85" s="184"/>
      <c r="D85" s="184"/>
      <c r="E85" s="184"/>
      <c r="F85" s="184"/>
      <c r="G85" s="184"/>
      <c r="H85" s="184"/>
      <c r="I85" s="184"/>
      <c r="J85" s="184">
        <f>20</f>
        <v>20</v>
      </c>
      <c r="K85" s="184"/>
      <c r="L85" s="184"/>
      <c r="M85" s="148">
        <f t="shared" ref="M85" si="18">J85-E85</f>
        <v>20</v>
      </c>
      <c r="N85" s="184"/>
      <c r="O85" s="184"/>
      <c r="P85" s="308"/>
    </row>
    <row r="86" spans="1:16" ht="16.5" thickBot="1">
      <c r="A86" s="327" t="s">
        <v>264</v>
      </c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33"/>
    </row>
    <row r="87" spans="1:16" ht="16.5" thickBot="1">
      <c r="A87" s="186" t="s">
        <v>102</v>
      </c>
      <c r="B87" s="187">
        <f>SUM(B83:B86)</f>
        <v>0</v>
      </c>
      <c r="C87" s="187">
        <f t="shared" ref="C87:K87" si="19">SUM(C83:C86)</f>
        <v>0</v>
      </c>
      <c r="D87" s="187">
        <f t="shared" si="19"/>
        <v>0</v>
      </c>
      <c r="E87" s="187">
        <f>SUM(E83:E86)</f>
        <v>0</v>
      </c>
      <c r="F87" s="187">
        <f t="shared" si="19"/>
        <v>0</v>
      </c>
      <c r="G87" s="187">
        <f t="shared" si="19"/>
        <v>0</v>
      </c>
      <c r="H87" s="187">
        <f t="shared" si="19"/>
        <v>0</v>
      </c>
      <c r="I87" s="187">
        <f t="shared" si="19"/>
        <v>0</v>
      </c>
      <c r="J87" s="187">
        <f t="shared" si="19"/>
        <v>20</v>
      </c>
      <c r="K87" s="187">
        <f t="shared" si="19"/>
        <v>0</v>
      </c>
      <c r="L87" s="187">
        <f>SUM(L83:L86)</f>
        <v>0</v>
      </c>
      <c r="M87" s="187">
        <f t="shared" ref="M87:P87" si="20">SUM(M83:M86)</f>
        <v>20</v>
      </c>
      <c r="N87" s="187">
        <f t="shared" si="20"/>
        <v>0</v>
      </c>
      <c r="O87" s="187">
        <f t="shared" si="20"/>
        <v>0</v>
      </c>
      <c r="P87" s="188">
        <f t="shared" si="20"/>
        <v>0</v>
      </c>
    </row>
    <row r="88" spans="1:16" ht="16.5" thickBot="1">
      <c r="A88" s="373" t="s">
        <v>103</v>
      </c>
      <c r="B88" s="187">
        <f>B81+B87</f>
        <v>0</v>
      </c>
      <c r="C88" s="187">
        <f t="shared" ref="C88:K88" si="21">C81+C87</f>
        <v>1.1739999999999999</v>
      </c>
      <c r="D88" s="187">
        <f t="shared" si="21"/>
        <v>0</v>
      </c>
      <c r="E88" s="187">
        <f>E81+E87</f>
        <v>36.35</v>
      </c>
      <c r="F88" s="187">
        <f t="shared" si="21"/>
        <v>10.052</v>
      </c>
      <c r="G88" s="187">
        <f t="shared" si="21"/>
        <v>0</v>
      </c>
      <c r="H88" s="187">
        <f t="shared" si="21"/>
        <v>0</v>
      </c>
      <c r="I88" s="187">
        <f t="shared" si="21"/>
        <v>0</v>
      </c>
      <c r="J88" s="187">
        <f t="shared" si="21"/>
        <v>55</v>
      </c>
      <c r="K88" s="187">
        <f t="shared" si="21"/>
        <v>0</v>
      </c>
      <c r="L88" s="187">
        <f>L81+L87</f>
        <v>0</v>
      </c>
      <c r="M88" s="187">
        <f t="shared" ref="M88:P88" si="22">M81+M87</f>
        <v>18.649999999999999</v>
      </c>
      <c r="N88" s="187">
        <f t="shared" si="22"/>
        <v>0</v>
      </c>
      <c r="O88" s="187">
        <f t="shared" si="22"/>
        <v>25.292000000000002</v>
      </c>
      <c r="P88" s="188">
        <f t="shared" si="22"/>
        <v>0</v>
      </c>
    </row>
    <row r="89" spans="1:16" ht="16.5">
      <c r="A89" s="251" t="s">
        <v>593</v>
      </c>
      <c r="B89" s="161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3"/>
    </row>
    <row r="90" spans="1:16">
      <c r="A90" s="194" t="s">
        <v>482</v>
      </c>
      <c r="B90" s="195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7"/>
    </row>
    <row r="91" spans="1:16" ht="16.5" thickBot="1">
      <c r="A91" s="166" t="s">
        <v>529</v>
      </c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200"/>
    </row>
    <row r="95" spans="1:16" ht="16.5" thickBot="1"/>
    <row r="96" spans="1:16" ht="17.25" thickBot="1">
      <c r="A96" s="12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 t="s">
        <v>109</v>
      </c>
      <c r="O96" s="42"/>
      <c r="P96" s="176"/>
    </row>
    <row r="97" spans="1:16" ht="16.5">
      <c r="A97" s="555" t="s">
        <v>626</v>
      </c>
      <c r="B97" s="130"/>
      <c r="C97" s="130"/>
      <c r="D97" s="130"/>
      <c r="E97" s="131"/>
      <c r="F97" s="131"/>
      <c r="G97" s="131"/>
      <c r="H97" s="131"/>
      <c r="I97" s="131"/>
      <c r="J97" s="131" t="s">
        <v>84</v>
      </c>
      <c r="K97" s="131"/>
      <c r="L97" s="131"/>
      <c r="M97" s="132"/>
      <c r="N97" s="132"/>
      <c r="O97" s="131"/>
      <c r="P97" s="133"/>
    </row>
    <row r="98" spans="1:16" ht="16.5">
      <c r="A98" s="555" t="s">
        <v>531</v>
      </c>
      <c r="B98" s="130"/>
      <c r="C98" s="130"/>
      <c r="D98" s="130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3"/>
    </row>
    <row r="99" spans="1:16" ht="17.25" thickBot="1">
      <c r="A99" s="52"/>
      <c r="B99" s="556"/>
      <c r="C99" s="560" t="s">
        <v>682</v>
      </c>
      <c r="D99" s="556"/>
      <c r="E99" s="53"/>
      <c r="F99" s="50"/>
      <c r="G99" s="50"/>
      <c r="H99" s="50"/>
      <c r="I99" s="50"/>
      <c r="J99" s="53"/>
      <c r="K99" s="53"/>
      <c r="L99" s="53"/>
      <c r="M99" s="53"/>
      <c r="N99" s="53"/>
      <c r="O99" s="53" t="s">
        <v>61</v>
      </c>
      <c r="P99" s="54"/>
    </row>
    <row r="100" spans="1:16" ht="17.25" thickBot="1">
      <c r="A100" s="55"/>
      <c r="B100" s="1072" t="s">
        <v>62</v>
      </c>
      <c r="C100" s="1070"/>
      <c r="D100" s="1071"/>
      <c r="E100" s="552" t="s">
        <v>63</v>
      </c>
      <c r="F100" s="1072" t="s">
        <v>62</v>
      </c>
      <c r="G100" s="1070"/>
      <c r="H100" s="1070"/>
      <c r="I100" s="1088" t="s">
        <v>524</v>
      </c>
      <c r="J100" s="1089"/>
      <c r="K100" s="1089"/>
      <c r="L100" s="1090"/>
      <c r="M100" s="1070" t="s">
        <v>64</v>
      </c>
      <c r="N100" s="1071"/>
      <c r="O100" s="46" t="s">
        <v>65</v>
      </c>
      <c r="P100" s="553"/>
    </row>
    <row r="101" spans="1:16" ht="17.25" thickBot="1">
      <c r="A101" s="59"/>
      <c r="B101" s="1064" t="s">
        <v>479</v>
      </c>
      <c r="C101" s="1064"/>
      <c r="D101" s="1065"/>
      <c r="E101" s="61" t="s">
        <v>67</v>
      </c>
      <c r="F101" s="1066" t="s">
        <v>591</v>
      </c>
      <c r="G101" s="1067"/>
      <c r="H101" s="1067"/>
      <c r="I101" s="59"/>
      <c r="J101" s="64"/>
      <c r="K101" s="59"/>
      <c r="L101" s="59"/>
      <c r="M101" s="1068" t="s">
        <v>525</v>
      </c>
      <c r="N101" s="1069"/>
      <c r="O101" s="60" t="s">
        <v>526</v>
      </c>
      <c r="P101" s="65"/>
    </row>
    <row r="102" spans="1:16" ht="16.5">
      <c r="A102" s="66" t="s">
        <v>87</v>
      </c>
      <c r="B102" s="553" t="s">
        <v>69</v>
      </c>
      <c r="C102" s="554" t="s">
        <v>69</v>
      </c>
      <c r="D102" s="68" t="s">
        <v>69</v>
      </c>
      <c r="E102" s="61" t="s">
        <v>70</v>
      </c>
      <c r="F102" s="67" t="s">
        <v>69</v>
      </c>
      <c r="G102" s="554" t="s">
        <v>69</v>
      </c>
      <c r="H102" s="69" t="s">
        <v>69</v>
      </c>
      <c r="I102" s="67" t="s">
        <v>69</v>
      </c>
      <c r="J102" s="554" t="s">
        <v>69</v>
      </c>
      <c r="K102" s="69" t="s">
        <v>69</v>
      </c>
      <c r="L102" s="59" t="s">
        <v>72</v>
      </c>
      <c r="M102" s="552" t="s">
        <v>73</v>
      </c>
      <c r="N102" s="67" t="s">
        <v>74</v>
      </c>
      <c r="O102" s="554" t="s">
        <v>73</v>
      </c>
      <c r="P102" s="67" t="s">
        <v>74</v>
      </c>
    </row>
    <row r="103" spans="1:16" ht="16.5">
      <c r="A103" s="59"/>
      <c r="B103" s="358" t="s">
        <v>75</v>
      </c>
      <c r="C103" s="70" t="s">
        <v>68</v>
      </c>
      <c r="D103" s="59" t="s">
        <v>76</v>
      </c>
      <c r="E103" s="61" t="s">
        <v>474</v>
      </c>
      <c r="F103" s="59" t="s">
        <v>75</v>
      </c>
      <c r="G103" s="70" t="s">
        <v>68</v>
      </c>
      <c r="H103" s="70" t="s">
        <v>76</v>
      </c>
      <c r="I103" s="59" t="s">
        <v>75</v>
      </c>
      <c r="J103" s="70" t="s">
        <v>68</v>
      </c>
      <c r="K103" s="70" t="s">
        <v>76</v>
      </c>
      <c r="L103" s="59" t="s">
        <v>77</v>
      </c>
      <c r="M103" s="61" t="s">
        <v>71</v>
      </c>
      <c r="N103" s="59" t="s">
        <v>78</v>
      </c>
      <c r="O103" s="70" t="s">
        <v>71</v>
      </c>
      <c r="P103" s="59" t="s">
        <v>78</v>
      </c>
    </row>
    <row r="104" spans="1:16" ht="17.25" thickBot="1">
      <c r="A104" s="135"/>
      <c r="B104" s="557" t="s">
        <v>478</v>
      </c>
      <c r="C104" s="72" t="s">
        <v>71</v>
      </c>
      <c r="D104" s="71"/>
      <c r="E104" s="551"/>
      <c r="F104" s="71" t="s">
        <v>415</v>
      </c>
      <c r="G104" s="72" t="s">
        <v>71</v>
      </c>
      <c r="H104" s="550"/>
      <c r="I104" s="71" t="s">
        <v>415</v>
      </c>
      <c r="J104" s="72" t="s">
        <v>71</v>
      </c>
      <c r="K104" s="550"/>
      <c r="L104" s="71"/>
      <c r="M104" s="74" t="s">
        <v>220</v>
      </c>
      <c r="N104" s="75" t="s">
        <v>79</v>
      </c>
      <c r="O104" s="551"/>
      <c r="P104" s="71"/>
    </row>
    <row r="105" spans="1:16" ht="17.25" thickBot="1">
      <c r="A105" s="76">
        <v>1</v>
      </c>
      <c r="B105" s="77">
        <v>2</v>
      </c>
      <c r="C105" s="77">
        <v>3</v>
      </c>
      <c r="D105" s="77">
        <v>4</v>
      </c>
      <c r="E105" s="78">
        <v>5</v>
      </c>
      <c r="F105" s="78">
        <v>6</v>
      </c>
      <c r="G105" s="78">
        <v>7</v>
      </c>
      <c r="H105" s="79">
        <v>8</v>
      </c>
      <c r="I105" s="73">
        <v>9</v>
      </c>
      <c r="J105" s="73">
        <v>10</v>
      </c>
      <c r="K105" s="77">
        <v>11</v>
      </c>
      <c r="L105" s="80">
        <v>12</v>
      </c>
      <c r="M105" s="78">
        <v>13</v>
      </c>
      <c r="N105" s="78">
        <v>14</v>
      </c>
      <c r="O105" s="78">
        <v>15</v>
      </c>
      <c r="P105" s="81">
        <v>16</v>
      </c>
    </row>
    <row r="106" spans="1:16">
      <c r="A106" s="178" t="s">
        <v>90</v>
      </c>
      <c r="B106" s="179"/>
      <c r="C106" s="179"/>
      <c r="D106" s="179"/>
      <c r="E106" s="179"/>
      <c r="F106" s="179"/>
      <c r="G106" s="180"/>
      <c r="H106" s="179"/>
      <c r="I106" s="179"/>
      <c r="J106" s="179"/>
      <c r="K106" s="179"/>
      <c r="L106" s="179"/>
      <c r="M106" s="180"/>
      <c r="N106" s="180"/>
      <c r="O106" s="179"/>
      <c r="P106" s="181"/>
    </row>
    <row r="107" spans="1:16">
      <c r="A107" s="182" t="s">
        <v>91</v>
      </c>
      <c r="B107" s="153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8">
        <f t="shared" ref="M107:M112" si="23">J107-E107</f>
        <v>0</v>
      </c>
      <c r="N107" s="148"/>
      <c r="O107" s="147"/>
      <c r="P107" s="149"/>
    </row>
    <row r="108" spans="1:16">
      <c r="A108" s="182" t="s">
        <v>92</v>
      </c>
      <c r="B108" s="153"/>
      <c r="C108" s="147"/>
      <c r="D108" s="147"/>
      <c r="E108" s="147">
        <v>0.5</v>
      </c>
      <c r="F108" s="147"/>
      <c r="G108" s="147"/>
      <c r="H108" s="147"/>
      <c r="I108" s="147"/>
      <c r="J108" s="147">
        <v>0.5</v>
      </c>
      <c r="K108" s="147"/>
      <c r="L108" s="147"/>
      <c r="M108" s="148">
        <f t="shared" si="23"/>
        <v>0</v>
      </c>
      <c r="N108" s="148"/>
      <c r="O108" s="147">
        <v>1</v>
      </c>
      <c r="P108" s="149"/>
    </row>
    <row r="109" spans="1:16">
      <c r="A109" s="182" t="s">
        <v>93</v>
      </c>
      <c r="B109" s="153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8">
        <f t="shared" si="23"/>
        <v>0</v>
      </c>
      <c r="N109" s="148"/>
      <c r="O109" s="147"/>
      <c r="P109" s="149"/>
    </row>
    <row r="110" spans="1:16">
      <c r="A110" s="182" t="s">
        <v>94</v>
      </c>
      <c r="B110" s="151"/>
      <c r="C110" s="151"/>
      <c r="D110" s="151"/>
      <c r="E110" s="151">
        <v>0.1</v>
      </c>
      <c r="F110" s="151"/>
      <c r="G110" s="151"/>
      <c r="H110" s="151"/>
      <c r="I110" s="151"/>
      <c r="J110" s="151">
        <f>0.1+0.4</f>
        <v>0.5</v>
      </c>
      <c r="K110" s="151"/>
      <c r="L110" s="151"/>
      <c r="M110" s="148">
        <f t="shared" si="23"/>
        <v>0.4</v>
      </c>
      <c r="N110" s="148"/>
      <c r="O110" s="151"/>
      <c r="P110" s="152"/>
    </row>
    <row r="111" spans="1:16">
      <c r="A111" s="182" t="s">
        <v>95</v>
      </c>
      <c r="B111" s="151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8">
        <f t="shared" si="23"/>
        <v>0</v>
      </c>
      <c r="N111" s="148"/>
      <c r="O111" s="147"/>
      <c r="P111" s="149"/>
    </row>
    <row r="112" spans="1:16" ht="16.5" thickBot="1">
      <c r="A112" s="183" t="s">
        <v>96</v>
      </c>
      <c r="B112" s="184"/>
      <c r="C112" s="158">
        <f>2.729+0.139</f>
        <v>2.8680000000000003</v>
      </c>
      <c r="D112" s="158"/>
      <c r="E112" s="158">
        <f>2.32+1.86+8.27</f>
        <v>12.45</v>
      </c>
      <c r="F112" s="158">
        <f>3.159+0.844+1.17</f>
        <v>5.173</v>
      </c>
      <c r="G112" s="158"/>
      <c r="H112" s="158"/>
      <c r="I112" s="158"/>
      <c r="J112" s="158">
        <f>14+6+8.996</f>
        <v>28.996000000000002</v>
      </c>
      <c r="K112" s="158"/>
      <c r="L112" s="158"/>
      <c r="M112" s="148">
        <f t="shared" si="23"/>
        <v>16.546000000000003</v>
      </c>
      <c r="N112" s="159"/>
      <c r="O112" s="158">
        <f>7.403-5.173-2.28</f>
        <v>-5.0000000000000266E-2</v>
      </c>
      <c r="P112" s="185"/>
    </row>
    <row r="113" spans="1:16" ht="16.5" thickBot="1">
      <c r="A113" s="186" t="s">
        <v>97</v>
      </c>
      <c r="B113" s="187">
        <f>SUM(B107:B112)</f>
        <v>0</v>
      </c>
      <c r="C113" s="187">
        <f t="shared" ref="C113:K113" si="24">SUM(C107:C112)</f>
        <v>2.8680000000000003</v>
      </c>
      <c r="D113" s="187">
        <f t="shared" si="24"/>
        <v>0</v>
      </c>
      <c r="E113" s="187">
        <f>SUM(E108:E112)</f>
        <v>13.049999999999999</v>
      </c>
      <c r="F113" s="187">
        <f t="shared" si="24"/>
        <v>5.173</v>
      </c>
      <c r="G113" s="187">
        <f t="shared" si="24"/>
        <v>0</v>
      </c>
      <c r="H113" s="187">
        <f t="shared" si="24"/>
        <v>0</v>
      </c>
      <c r="I113" s="187">
        <f t="shared" si="24"/>
        <v>0</v>
      </c>
      <c r="J113" s="187">
        <f t="shared" si="24"/>
        <v>29.996000000000002</v>
      </c>
      <c r="K113" s="187">
        <f t="shared" si="24"/>
        <v>0</v>
      </c>
      <c r="L113" s="187">
        <f>SUM(L107:L112)</f>
        <v>0</v>
      </c>
      <c r="M113" s="187">
        <f t="shared" ref="M113:P113" si="25">SUM(M107:M112)</f>
        <v>16.946000000000002</v>
      </c>
      <c r="N113" s="187">
        <f t="shared" si="25"/>
        <v>0</v>
      </c>
      <c r="O113" s="187">
        <f t="shared" si="25"/>
        <v>0.94999999999999973</v>
      </c>
      <c r="P113" s="188">
        <f t="shared" si="25"/>
        <v>0</v>
      </c>
    </row>
    <row r="114" spans="1:16">
      <c r="A114" s="178" t="s">
        <v>98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332"/>
    </row>
    <row r="115" spans="1:16">
      <c r="A115" s="182" t="s">
        <v>99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2"/>
    </row>
    <row r="116" spans="1:16">
      <c r="A116" s="182" t="s">
        <v>100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2"/>
    </row>
    <row r="117" spans="1:16">
      <c r="A117" s="190" t="s">
        <v>101</v>
      </c>
      <c r="B117" s="184"/>
      <c r="C117" s="184">
        <v>0.42899999999999999</v>
      </c>
      <c r="D117" s="184"/>
      <c r="E117" s="184"/>
      <c r="F117" s="184"/>
      <c r="G117" s="184"/>
      <c r="H117" s="184"/>
      <c r="I117" s="184"/>
      <c r="J117" s="184">
        <f>14.571</f>
        <v>14.571</v>
      </c>
      <c r="K117" s="184"/>
      <c r="L117" s="184"/>
      <c r="M117" s="148">
        <f t="shared" ref="M117" si="26">J117-E117</f>
        <v>14.571</v>
      </c>
      <c r="N117" s="184"/>
      <c r="O117" s="184"/>
      <c r="P117" s="308"/>
    </row>
    <row r="118" spans="1:16" ht="16.5" thickBot="1">
      <c r="A118" s="327" t="s">
        <v>264</v>
      </c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33"/>
    </row>
    <row r="119" spans="1:16" ht="16.5" thickBot="1">
      <c r="A119" s="186" t="s">
        <v>102</v>
      </c>
      <c r="B119" s="187">
        <f>SUM(B115:B118)</f>
        <v>0</v>
      </c>
      <c r="C119" s="187">
        <f t="shared" ref="C119:K119" si="27">SUM(C115:C118)</f>
        <v>0.42899999999999999</v>
      </c>
      <c r="D119" s="187">
        <f t="shared" si="27"/>
        <v>0</v>
      </c>
      <c r="E119" s="187">
        <f>SUM(E115:E118)</f>
        <v>0</v>
      </c>
      <c r="F119" s="187">
        <f t="shared" si="27"/>
        <v>0</v>
      </c>
      <c r="G119" s="187">
        <f t="shared" si="27"/>
        <v>0</v>
      </c>
      <c r="H119" s="187">
        <f t="shared" si="27"/>
        <v>0</v>
      </c>
      <c r="I119" s="187">
        <f t="shared" si="27"/>
        <v>0</v>
      </c>
      <c r="J119" s="187">
        <f t="shared" si="27"/>
        <v>14.571</v>
      </c>
      <c r="K119" s="187">
        <f t="shared" si="27"/>
        <v>0</v>
      </c>
      <c r="L119" s="187">
        <f>SUM(L115:L118)</f>
        <v>0</v>
      </c>
      <c r="M119" s="187">
        <f t="shared" ref="M119:P119" si="28">SUM(M115:M118)</f>
        <v>14.571</v>
      </c>
      <c r="N119" s="187">
        <f t="shared" si="28"/>
        <v>0</v>
      </c>
      <c r="O119" s="187">
        <f t="shared" si="28"/>
        <v>0</v>
      </c>
      <c r="P119" s="188">
        <f t="shared" si="28"/>
        <v>0</v>
      </c>
    </row>
    <row r="120" spans="1:16" ht="16.5" thickBot="1">
      <c r="A120" s="373" t="s">
        <v>103</v>
      </c>
      <c r="B120" s="187">
        <f>B113+B119</f>
        <v>0</v>
      </c>
      <c r="C120" s="187">
        <f t="shared" ref="C120:K120" si="29">C113+C119</f>
        <v>3.2970000000000002</v>
      </c>
      <c r="D120" s="187">
        <f t="shared" si="29"/>
        <v>0</v>
      </c>
      <c r="E120" s="187">
        <f>E113+E119</f>
        <v>13.049999999999999</v>
      </c>
      <c r="F120" s="187">
        <f t="shared" si="29"/>
        <v>5.173</v>
      </c>
      <c r="G120" s="187">
        <f t="shared" si="29"/>
        <v>0</v>
      </c>
      <c r="H120" s="187">
        <f t="shared" si="29"/>
        <v>0</v>
      </c>
      <c r="I120" s="187">
        <f t="shared" si="29"/>
        <v>0</v>
      </c>
      <c r="J120" s="187">
        <f t="shared" si="29"/>
        <v>44.567</v>
      </c>
      <c r="K120" s="187">
        <f t="shared" si="29"/>
        <v>0</v>
      </c>
      <c r="L120" s="187">
        <f>L113+L119</f>
        <v>0</v>
      </c>
      <c r="M120" s="187">
        <f t="shared" ref="M120:P120" si="30">M113+M119</f>
        <v>31.517000000000003</v>
      </c>
      <c r="N120" s="187">
        <f t="shared" si="30"/>
        <v>0</v>
      </c>
      <c r="O120" s="187">
        <f t="shared" si="30"/>
        <v>0.94999999999999973</v>
      </c>
      <c r="P120" s="188">
        <f t="shared" si="30"/>
        <v>0</v>
      </c>
    </row>
    <row r="121" spans="1:16" ht="16.5">
      <c r="A121" s="251" t="s">
        <v>593</v>
      </c>
      <c r="B121" s="161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3"/>
    </row>
    <row r="122" spans="1:16">
      <c r="A122" s="194" t="s">
        <v>482</v>
      </c>
      <c r="B122" s="195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7"/>
    </row>
    <row r="123" spans="1:16" ht="16.5" thickBot="1">
      <c r="A123" s="166" t="s">
        <v>529</v>
      </c>
      <c r="B123" s="198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200"/>
    </row>
    <row r="127" spans="1:16" ht="16.5" thickBot="1"/>
    <row r="128" spans="1:16" ht="17.25" thickBot="1">
      <c r="A128" s="12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5" t="s">
        <v>109</v>
      </c>
      <c r="O128" s="42"/>
      <c r="P128" s="176"/>
    </row>
    <row r="129" spans="1:16" ht="16.5">
      <c r="A129" s="555" t="s">
        <v>626</v>
      </c>
      <c r="B129" s="130"/>
      <c r="C129" s="130"/>
      <c r="D129" s="130"/>
      <c r="E129" s="131"/>
      <c r="F129" s="131"/>
      <c r="G129" s="131"/>
      <c r="H129" s="131"/>
      <c r="I129" s="131"/>
      <c r="J129" s="131" t="s">
        <v>84</v>
      </c>
      <c r="K129" s="131"/>
      <c r="L129" s="131"/>
      <c r="M129" s="132"/>
      <c r="N129" s="132"/>
      <c r="O129" s="131"/>
      <c r="P129" s="133"/>
    </row>
    <row r="130" spans="1:16" ht="16.5">
      <c r="A130" s="555" t="s">
        <v>531</v>
      </c>
      <c r="B130" s="130"/>
      <c r="C130" s="130"/>
      <c r="D130" s="130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3"/>
    </row>
    <row r="131" spans="1:16" ht="17.25" thickBot="1">
      <c r="A131" s="52"/>
      <c r="B131" s="556"/>
      <c r="C131" s="560" t="s">
        <v>683</v>
      </c>
      <c r="D131" s="556"/>
      <c r="E131" s="53"/>
      <c r="F131" s="50"/>
      <c r="G131" s="50"/>
      <c r="H131" s="50"/>
      <c r="I131" s="50"/>
      <c r="J131" s="53"/>
      <c r="K131" s="53"/>
      <c r="L131" s="53"/>
      <c r="M131" s="53"/>
      <c r="N131" s="53"/>
      <c r="O131" s="53" t="s">
        <v>61</v>
      </c>
      <c r="P131" s="54"/>
    </row>
    <row r="132" spans="1:16" ht="17.25" thickBot="1">
      <c r="A132" s="55"/>
      <c r="B132" s="1072" t="s">
        <v>62</v>
      </c>
      <c r="C132" s="1070"/>
      <c r="D132" s="1071"/>
      <c r="E132" s="552" t="s">
        <v>63</v>
      </c>
      <c r="F132" s="1072" t="s">
        <v>62</v>
      </c>
      <c r="G132" s="1070"/>
      <c r="H132" s="1070"/>
      <c r="I132" s="1088" t="s">
        <v>524</v>
      </c>
      <c r="J132" s="1089"/>
      <c r="K132" s="1089"/>
      <c r="L132" s="1090"/>
      <c r="M132" s="1070" t="s">
        <v>64</v>
      </c>
      <c r="N132" s="1071"/>
      <c r="O132" s="46" t="s">
        <v>65</v>
      </c>
      <c r="P132" s="553"/>
    </row>
    <row r="133" spans="1:16" ht="17.25" thickBot="1">
      <c r="A133" s="59"/>
      <c r="B133" s="1064" t="s">
        <v>479</v>
      </c>
      <c r="C133" s="1064"/>
      <c r="D133" s="1065"/>
      <c r="E133" s="61" t="s">
        <v>67</v>
      </c>
      <c r="F133" s="1066" t="s">
        <v>591</v>
      </c>
      <c r="G133" s="1067"/>
      <c r="H133" s="1067"/>
      <c r="I133" s="59"/>
      <c r="J133" s="64"/>
      <c r="K133" s="59"/>
      <c r="L133" s="59"/>
      <c r="M133" s="1068" t="s">
        <v>525</v>
      </c>
      <c r="N133" s="1069"/>
      <c r="O133" s="60" t="s">
        <v>526</v>
      </c>
      <c r="P133" s="65"/>
    </row>
    <row r="134" spans="1:16" ht="16.5">
      <c r="A134" s="66" t="s">
        <v>87</v>
      </c>
      <c r="B134" s="553" t="s">
        <v>69</v>
      </c>
      <c r="C134" s="554" t="s">
        <v>69</v>
      </c>
      <c r="D134" s="68" t="s">
        <v>69</v>
      </c>
      <c r="E134" s="61" t="s">
        <v>70</v>
      </c>
      <c r="F134" s="67" t="s">
        <v>69</v>
      </c>
      <c r="G134" s="554" t="s">
        <v>69</v>
      </c>
      <c r="H134" s="69" t="s">
        <v>69</v>
      </c>
      <c r="I134" s="67" t="s">
        <v>69</v>
      </c>
      <c r="J134" s="554" t="s">
        <v>69</v>
      </c>
      <c r="K134" s="69" t="s">
        <v>69</v>
      </c>
      <c r="L134" s="59" t="s">
        <v>72</v>
      </c>
      <c r="M134" s="552" t="s">
        <v>73</v>
      </c>
      <c r="N134" s="67" t="s">
        <v>74</v>
      </c>
      <c r="O134" s="554" t="s">
        <v>73</v>
      </c>
      <c r="P134" s="67" t="s">
        <v>74</v>
      </c>
    </row>
    <row r="135" spans="1:16" ht="16.5">
      <c r="A135" s="59"/>
      <c r="B135" s="358" t="s">
        <v>75</v>
      </c>
      <c r="C135" s="70" t="s">
        <v>68</v>
      </c>
      <c r="D135" s="59" t="s">
        <v>76</v>
      </c>
      <c r="E135" s="61" t="s">
        <v>474</v>
      </c>
      <c r="F135" s="59" t="s">
        <v>75</v>
      </c>
      <c r="G135" s="70" t="s">
        <v>68</v>
      </c>
      <c r="H135" s="70" t="s">
        <v>76</v>
      </c>
      <c r="I135" s="59" t="s">
        <v>75</v>
      </c>
      <c r="J135" s="70" t="s">
        <v>68</v>
      </c>
      <c r="K135" s="70" t="s">
        <v>76</v>
      </c>
      <c r="L135" s="59" t="s">
        <v>77</v>
      </c>
      <c r="M135" s="61" t="s">
        <v>71</v>
      </c>
      <c r="N135" s="59" t="s">
        <v>78</v>
      </c>
      <c r="O135" s="70" t="s">
        <v>71</v>
      </c>
      <c r="P135" s="59" t="s">
        <v>78</v>
      </c>
    </row>
    <row r="136" spans="1:16" ht="17.25" thickBot="1">
      <c r="A136" s="135"/>
      <c r="B136" s="557" t="s">
        <v>478</v>
      </c>
      <c r="C136" s="72" t="s">
        <v>71</v>
      </c>
      <c r="D136" s="71"/>
      <c r="E136" s="551"/>
      <c r="F136" s="71" t="s">
        <v>415</v>
      </c>
      <c r="G136" s="72" t="s">
        <v>71</v>
      </c>
      <c r="H136" s="550"/>
      <c r="I136" s="71" t="s">
        <v>415</v>
      </c>
      <c r="J136" s="72" t="s">
        <v>71</v>
      </c>
      <c r="K136" s="550"/>
      <c r="L136" s="71"/>
      <c r="M136" s="74" t="s">
        <v>220</v>
      </c>
      <c r="N136" s="75" t="s">
        <v>79</v>
      </c>
      <c r="O136" s="551"/>
      <c r="P136" s="71"/>
    </row>
    <row r="137" spans="1:16" ht="17.25" thickBot="1">
      <c r="A137" s="76">
        <v>1</v>
      </c>
      <c r="B137" s="77">
        <v>2</v>
      </c>
      <c r="C137" s="77">
        <v>3</v>
      </c>
      <c r="D137" s="77">
        <v>4</v>
      </c>
      <c r="E137" s="78">
        <v>5</v>
      </c>
      <c r="F137" s="78">
        <v>6</v>
      </c>
      <c r="G137" s="78">
        <v>7</v>
      </c>
      <c r="H137" s="79">
        <v>8</v>
      </c>
      <c r="I137" s="73">
        <v>9</v>
      </c>
      <c r="J137" s="73">
        <v>10</v>
      </c>
      <c r="K137" s="77">
        <v>11</v>
      </c>
      <c r="L137" s="80">
        <v>12</v>
      </c>
      <c r="M137" s="78">
        <v>13</v>
      </c>
      <c r="N137" s="78">
        <v>14</v>
      </c>
      <c r="O137" s="78">
        <v>15</v>
      </c>
      <c r="P137" s="81">
        <v>16</v>
      </c>
    </row>
    <row r="138" spans="1:16">
      <c r="A138" s="178" t="s">
        <v>90</v>
      </c>
      <c r="B138" s="179"/>
      <c r="C138" s="179"/>
      <c r="D138" s="179"/>
      <c r="E138" s="179"/>
      <c r="F138" s="179"/>
      <c r="G138" s="180"/>
      <c r="H138" s="179"/>
      <c r="I138" s="179"/>
      <c r="J138" s="179"/>
      <c r="K138" s="179"/>
      <c r="L138" s="179"/>
      <c r="M138" s="180"/>
      <c r="N138" s="180"/>
      <c r="O138" s="179"/>
      <c r="P138" s="181"/>
    </row>
    <row r="139" spans="1:16">
      <c r="A139" s="182" t="s">
        <v>91</v>
      </c>
      <c r="B139" s="153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8">
        <f t="shared" ref="M139:M144" si="31">J139-E139</f>
        <v>0</v>
      </c>
      <c r="N139" s="148"/>
      <c r="O139" s="147"/>
      <c r="P139" s="149"/>
    </row>
    <row r="140" spans="1:16">
      <c r="A140" s="182" t="s">
        <v>92</v>
      </c>
      <c r="B140" s="153"/>
      <c r="C140" s="147">
        <v>0.51600000000000001</v>
      </c>
      <c r="D140" s="147"/>
      <c r="E140" s="147">
        <v>1</v>
      </c>
      <c r="F140" s="147"/>
      <c r="G140" s="147"/>
      <c r="H140" s="147"/>
      <c r="I140" s="147"/>
      <c r="J140" s="147">
        <v>0.75</v>
      </c>
      <c r="K140" s="147"/>
      <c r="L140" s="147"/>
      <c r="M140" s="148">
        <f t="shared" si="31"/>
        <v>-0.25</v>
      </c>
      <c r="N140" s="148"/>
      <c r="O140" s="147">
        <v>0.73399999999999999</v>
      </c>
      <c r="P140" s="149"/>
    </row>
    <row r="141" spans="1:16">
      <c r="A141" s="182" t="s">
        <v>93</v>
      </c>
      <c r="B141" s="153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8">
        <f t="shared" si="31"/>
        <v>0</v>
      </c>
      <c r="N141" s="148"/>
      <c r="O141" s="147"/>
      <c r="P141" s="149"/>
    </row>
    <row r="142" spans="1:16">
      <c r="A142" s="182" t="s">
        <v>94</v>
      </c>
      <c r="B142" s="151"/>
      <c r="C142" s="151">
        <v>0.251</v>
      </c>
      <c r="D142" s="151"/>
      <c r="E142" s="151">
        <v>0.35</v>
      </c>
      <c r="F142" s="151">
        <v>0.13700000000000001</v>
      </c>
      <c r="G142" s="151"/>
      <c r="H142" s="151"/>
      <c r="I142" s="151"/>
      <c r="J142" s="151">
        <v>0.25</v>
      </c>
      <c r="K142" s="151"/>
      <c r="L142" s="151"/>
      <c r="M142" s="148">
        <f t="shared" si="31"/>
        <v>-9.9999999999999978E-2</v>
      </c>
      <c r="N142" s="148"/>
      <c r="O142" s="151">
        <v>9.9000000000000005E-2</v>
      </c>
      <c r="P142" s="152"/>
    </row>
    <row r="143" spans="1:16">
      <c r="A143" s="182" t="s">
        <v>95</v>
      </c>
      <c r="B143" s="151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8">
        <f t="shared" si="31"/>
        <v>0</v>
      </c>
      <c r="N143" s="148"/>
      <c r="O143" s="147"/>
      <c r="P143" s="149"/>
    </row>
    <row r="144" spans="1:16" ht="16.5" thickBot="1">
      <c r="A144" s="183" t="s">
        <v>96</v>
      </c>
      <c r="B144" s="184"/>
      <c r="C144" s="158">
        <f>10.967+0.537+0.619</f>
        <v>12.123000000000001</v>
      </c>
      <c r="D144" s="158"/>
      <c r="E144" s="158">
        <f>13+3.9</f>
        <v>16.899999999999999</v>
      </c>
      <c r="F144" s="158">
        <f>0.703+0.989+1.95</f>
        <v>3.6419999999999999</v>
      </c>
      <c r="G144" s="158"/>
      <c r="H144" s="158"/>
      <c r="I144" s="158"/>
      <c r="J144" s="158">
        <f>10+1.384+3.25</f>
        <v>14.634</v>
      </c>
      <c r="K144" s="158"/>
      <c r="L144" s="158"/>
      <c r="M144" s="148">
        <f t="shared" si="31"/>
        <v>-2.2659999999999982</v>
      </c>
      <c r="N144" s="159"/>
      <c r="O144" s="158">
        <f>3+1.079+3.931</f>
        <v>8.01</v>
      </c>
      <c r="P144" s="185"/>
    </row>
    <row r="145" spans="1:16" ht="16.5" thickBot="1">
      <c r="A145" s="186" t="s">
        <v>97</v>
      </c>
      <c r="B145" s="187">
        <f>SUM(B139:B144)</f>
        <v>0</v>
      </c>
      <c r="C145" s="187">
        <f t="shared" ref="C145:K145" si="32">SUM(C139:C144)</f>
        <v>12.89</v>
      </c>
      <c r="D145" s="187">
        <f t="shared" si="32"/>
        <v>0</v>
      </c>
      <c r="E145" s="187">
        <f>SUM(E140:E144)</f>
        <v>18.25</v>
      </c>
      <c r="F145" s="187">
        <f t="shared" si="32"/>
        <v>3.7789999999999999</v>
      </c>
      <c r="G145" s="187">
        <f t="shared" si="32"/>
        <v>0</v>
      </c>
      <c r="H145" s="187">
        <f t="shared" si="32"/>
        <v>0</v>
      </c>
      <c r="I145" s="187">
        <f t="shared" si="32"/>
        <v>0</v>
      </c>
      <c r="J145" s="187">
        <f t="shared" si="32"/>
        <v>15.634</v>
      </c>
      <c r="K145" s="187">
        <f t="shared" si="32"/>
        <v>0</v>
      </c>
      <c r="L145" s="187">
        <f>SUM(L139:L144)</f>
        <v>0</v>
      </c>
      <c r="M145" s="187">
        <f t="shared" ref="M145:P145" si="33">SUM(M139:M144)</f>
        <v>-2.6159999999999983</v>
      </c>
      <c r="N145" s="187">
        <f t="shared" si="33"/>
        <v>0</v>
      </c>
      <c r="O145" s="187">
        <f t="shared" si="33"/>
        <v>8.843</v>
      </c>
      <c r="P145" s="188">
        <f t="shared" si="33"/>
        <v>0</v>
      </c>
    </row>
    <row r="146" spans="1:16">
      <c r="A146" s="178" t="s">
        <v>98</v>
      </c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332"/>
    </row>
    <row r="147" spans="1:16">
      <c r="A147" s="182" t="s">
        <v>99</v>
      </c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2"/>
    </row>
    <row r="148" spans="1:16">
      <c r="A148" s="182" t="s">
        <v>100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2"/>
    </row>
    <row r="149" spans="1:16">
      <c r="A149" s="190" t="s">
        <v>101</v>
      </c>
      <c r="B149" s="184"/>
      <c r="C149" s="184">
        <v>9.7899999999999991</v>
      </c>
      <c r="D149" s="184"/>
      <c r="E149" s="184">
        <v>5.0999999999999996</v>
      </c>
      <c r="F149" s="184"/>
      <c r="G149" s="184"/>
      <c r="H149" s="184"/>
      <c r="I149" s="184"/>
      <c r="J149" s="184">
        <f>5.1+0.21</f>
        <v>5.31</v>
      </c>
      <c r="K149" s="184"/>
      <c r="L149" s="184"/>
      <c r="M149" s="148">
        <f t="shared" ref="M149" si="34">J149-E149</f>
        <v>0.20999999999999996</v>
      </c>
      <c r="N149" s="184"/>
      <c r="O149" s="184"/>
      <c r="P149" s="308"/>
    </row>
    <row r="150" spans="1:16" ht="16.5" thickBot="1">
      <c r="A150" s="327" t="s">
        <v>264</v>
      </c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33"/>
    </row>
    <row r="151" spans="1:16" ht="16.5" thickBot="1">
      <c r="A151" s="186" t="s">
        <v>102</v>
      </c>
      <c r="B151" s="187">
        <f>SUM(B147:B150)</f>
        <v>0</v>
      </c>
      <c r="C151" s="187">
        <f t="shared" ref="C151:K151" si="35">SUM(C147:C150)</f>
        <v>9.7899999999999991</v>
      </c>
      <c r="D151" s="187">
        <f t="shared" si="35"/>
        <v>0</v>
      </c>
      <c r="E151" s="187">
        <f>SUM(E147:E150)</f>
        <v>5.0999999999999996</v>
      </c>
      <c r="F151" s="187">
        <f t="shared" si="35"/>
        <v>0</v>
      </c>
      <c r="G151" s="187">
        <f t="shared" si="35"/>
        <v>0</v>
      </c>
      <c r="H151" s="187">
        <f t="shared" si="35"/>
        <v>0</v>
      </c>
      <c r="I151" s="187">
        <f t="shared" si="35"/>
        <v>0</v>
      </c>
      <c r="J151" s="187">
        <f t="shared" si="35"/>
        <v>5.31</v>
      </c>
      <c r="K151" s="187">
        <f t="shared" si="35"/>
        <v>0</v>
      </c>
      <c r="L151" s="187">
        <f>SUM(L147:L150)</f>
        <v>0</v>
      </c>
      <c r="M151" s="187">
        <f t="shared" ref="M151:P151" si="36">SUM(M147:M150)</f>
        <v>0.20999999999999996</v>
      </c>
      <c r="N151" s="187">
        <f t="shared" si="36"/>
        <v>0</v>
      </c>
      <c r="O151" s="187">
        <f t="shared" si="36"/>
        <v>0</v>
      </c>
      <c r="P151" s="188">
        <f t="shared" si="36"/>
        <v>0</v>
      </c>
    </row>
    <row r="152" spans="1:16" ht="16.5" thickBot="1">
      <c r="A152" s="373" t="s">
        <v>103</v>
      </c>
      <c r="B152" s="187">
        <f>B145+B151</f>
        <v>0</v>
      </c>
      <c r="C152" s="187">
        <f t="shared" ref="C152:K152" si="37">C145+C151</f>
        <v>22.68</v>
      </c>
      <c r="D152" s="187">
        <f t="shared" si="37"/>
        <v>0</v>
      </c>
      <c r="E152" s="187">
        <f>E145+E151</f>
        <v>23.35</v>
      </c>
      <c r="F152" s="187">
        <f t="shared" si="37"/>
        <v>3.7789999999999999</v>
      </c>
      <c r="G152" s="187">
        <f t="shared" si="37"/>
        <v>0</v>
      </c>
      <c r="H152" s="187">
        <f t="shared" si="37"/>
        <v>0</v>
      </c>
      <c r="I152" s="187">
        <f t="shared" si="37"/>
        <v>0</v>
      </c>
      <c r="J152" s="187">
        <f t="shared" si="37"/>
        <v>20.943999999999999</v>
      </c>
      <c r="K152" s="187">
        <f t="shared" si="37"/>
        <v>0</v>
      </c>
      <c r="L152" s="187">
        <f>L145+L151</f>
        <v>0</v>
      </c>
      <c r="M152" s="187">
        <f t="shared" ref="M152:P152" si="38">M145+M151</f>
        <v>-2.4059999999999984</v>
      </c>
      <c r="N152" s="187">
        <f t="shared" si="38"/>
        <v>0</v>
      </c>
      <c r="O152" s="187">
        <f t="shared" si="38"/>
        <v>8.843</v>
      </c>
      <c r="P152" s="188">
        <f t="shared" si="38"/>
        <v>0</v>
      </c>
    </row>
    <row r="153" spans="1:16" ht="16.5">
      <c r="A153" s="251" t="s">
        <v>593</v>
      </c>
      <c r="B153" s="161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3"/>
    </row>
    <row r="154" spans="1:16">
      <c r="A154" s="194" t="s">
        <v>482</v>
      </c>
      <c r="B154" s="195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7"/>
    </row>
    <row r="155" spans="1:16" ht="16.5" thickBot="1">
      <c r="A155" s="166" t="s">
        <v>529</v>
      </c>
      <c r="B155" s="198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200"/>
    </row>
    <row r="159" spans="1:16" ht="16.5" thickBot="1"/>
    <row r="160" spans="1:16" ht="17.25" thickBot="1">
      <c r="A160" s="12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5" t="s">
        <v>109</v>
      </c>
      <c r="O160" s="42"/>
      <c r="P160" s="176"/>
    </row>
    <row r="161" spans="1:16" ht="16.5">
      <c r="A161" s="555" t="s">
        <v>626</v>
      </c>
      <c r="B161" s="130"/>
      <c r="C161" s="130"/>
      <c r="D161" s="130"/>
      <c r="E161" s="131"/>
      <c r="F161" s="131"/>
      <c r="G161" s="131"/>
      <c r="H161" s="131"/>
      <c r="I161" s="131"/>
      <c r="J161" s="131" t="s">
        <v>84</v>
      </c>
      <c r="K161" s="131"/>
      <c r="L161" s="131"/>
      <c r="M161" s="132"/>
      <c r="N161" s="132"/>
      <c r="O161" s="131"/>
      <c r="P161" s="133"/>
    </row>
    <row r="162" spans="1:16" ht="16.5">
      <c r="A162" s="555" t="s">
        <v>531</v>
      </c>
      <c r="B162" s="130"/>
      <c r="C162" s="130"/>
      <c r="D162" s="130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3"/>
    </row>
    <row r="163" spans="1:16" ht="17.25" thickBot="1">
      <c r="A163" s="52"/>
      <c r="B163" s="556"/>
      <c r="C163" s="560" t="s">
        <v>684</v>
      </c>
      <c r="D163" s="556"/>
      <c r="E163" s="53"/>
      <c r="F163" s="50"/>
      <c r="G163" s="50"/>
      <c r="H163" s="50"/>
      <c r="I163" s="50"/>
      <c r="J163" s="53"/>
      <c r="K163" s="53"/>
      <c r="L163" s="53"/>
      <c r="M163" s="53"/>
      <c r="N163" s="53"/>
      <c r="O163" s="53" t="s">
        <v>61</v>
      </c>
      <c r="P163" s="54"/>
    </row>
    <row r="164" spans="1:16" ht="17.25" thickBot="1">
      <c r="A164" s="55"/>
      <c r="B164" s="1072" t="s">
        <v>62</v>
      </c>
      <c r="C164" s="1070"/>
      <c r="D164" s="1071"/>
      <c r="E164" s="552" t="s">
        <v>63</v>
      </c>
      <c r="F164" s="1072" t="s">
        <v>62</v>
      </c>
      <c r="G164" s="1070"/>
      <c r="H164" s="1070"/>
      <c r="I164" s="1088" t="s">
        <v>524</v>
      </c>
      <c r="J164" s="1089"/>
      <c r="K164" s="1089"/>
      <c r="L164" s="1090"/>
      <c r="M164" s="1070" t="s">
        <v>64</v>
      </c>
      <c r="N164" s="1071"/>
      <c r="O164" s="46" t="s">
        <v>65</v>
      </c>
      <c r="P164" s="553"/>
    </row>
    <row r="165" spans="1:16" ht="17.25" thickBot="1">
      <c r="A165" s="59"/>
      <c r="B165" s="1064" t="s">
        <v>479</v>
      </c>
      <c r="C165" s="1064"/>
      <c r="D165" s="1065"/>
      <c r="E165" s="61" t="s">
        <v>67</v>
      </c>
      <c r="F165" s="1066" t="s">
        <v>591</v>
      </c>
      <c r="G165" s="1067"/>
      <c r="H165" s="1067"/>
      <c r="I165" s="59"/>
      <c r="J165" s="64"/>
      <c r="K165" s="59"/>
      <c r="L165" s="59"/>
      <c r="M165" s="1068" t="s">
        <v>525</v>
      </c>
      <c r="N165" s="1069"/>
      <c r="O165" s="60" t="s">
        <v>526</v>
      </c>
      <c r="P165" s="65"/>
    </row>
    <row r="166" spans="1:16" ht="16.5">
      <c r="A166" s="66" t="s">
        <v>87</v>
      </c>
      <c r="B166" s="553" t="s">
        <v>69</v>
      </c>
      <c r="C166" s="554" t="s">
        <v>69</v>
      </c>
      <c r="D166" s="68" t="s">
        <v>69</v>
      </c>
      <c r="E166" s="61" t="s">
        <v>70</v>
      </c>
      <c r="F166" s="67" t="s">
        <v>69</v>
      </c>
      <c r="G166" s="554" t="s">
        <v>69</v>
      </c>
      <c r="H166" s="69" t="s">
        <v>69</v>
      </c>
      <c r="I166" s="67" t="s">
        <v>69</v>
      </c>
      <c r="J166" s="554" t="s">
        <v>69</v>
      </c>
      <c r="K166" s="69" t="s">
        <v>69</v>
      </c>
      <c r="L166" s="59" t="s">
        <v>72</v>
      </c>
      <c r="M166" s="552" t="s">
        <v>73</v>
      </c>
      <c r="N166" s="67" t="s">
        <v>74</v>
      </c>
      <c r="O166" s="554" t="s">
        <v>73</v>
      </c>
      <c r="P166" s="67" t="s">
        <v>74</v>
      </c>
    </row>
    <row r="167" spans="1:16" ht="16.5">
      <c r="A167" s="59"/>
      <c r="B167" s="358" t="s">
        <v>75</v>
      </c>
      <c r="C167" s="70" t="s">
        <v>68</v>
      </c>
      <c r="D167" s="59" t="s">
        <v>76</v>
      </c>
      <c r="E167" s="61" t="s">
        <v>474</v>
      </c>
      <c r="F167" s="59" t="s">
        <v>75</v>
      </c>
      <c r="G167" s="70" t="s">
        <v>68</v>
      </c>
      <c r="H167" s="70" t="s">
        <v>76</v>
      </c>
      <c r="I167" s="59" t="s">
        <v>75</v>
      </c>
      <c r="J167" s="70" t="s">
        <v>68</v>
      </c>
      <c r="K167" s="70" t="s">
        <v>76</v>
      </c>
      <c r="L167" s="59" t="s">
        <v>77</v>
      </c>
      <c r="M167" s="61" t="s">
        <v>71</v>
      </c>
      <c r="N167" s="59" t="s">
        <v>78</v>
      </c>
      <c r="O167" s="70" t="s">
        <v>71</v>
      </c>
      <c r="P167" s="59" t="s">
        <v>78</v>
      </c>
    </row>
    <row r="168" spans="1:16" ht="17.25" thickBot="1">
      <c r="A168" s="135"/>
      <c r="B168" s="557" t="s">
        <v>478</v>
      </c>
      <c r="C168" s="72" t="s">
        <v>71</v>
      </c>
      <c r="D168" s="71"/>
      <c r="E168" s="551"/>
      <c r="F168" s="71" t="s">
        <v>415</v>
      </c>
      <c r="G168" s="72" t="s">
        <v>71</v>
      </c>
      <c r="H168" s="550"/>
      <c r="I168" s="71" t="s">
        <v>415</v>
      </c>
      <c r="J168" s="72" t="s">
        <v>71</v>
      </c>
      <c r="K168" s="550"/>
      <c r="L168" s="71"/>
      <c r="M168" s="74" t="s">
        <v>220</v>
      </c>
      <c r="N168" s="75" t="s">
        <v>79</v>
      </c>
      <c r="O168" s="551"/>
      <c r="P168" s="71"/>
    </row>
    <row r="169" spans="1:16" ht="17.25" thickBot="1">
      <c r="A169" s="76">
        <v>1</v>
      </c>
      <c r="B169" s="77">
        <v>2</v>
      </c>
      <c r="C169" s="77">
        <v>3</v>
      </c>
      <c r="D169" s="77">
        <v>4</v>
      </c>
      <c r="E169" s="78">
        <v>5</v>
      </c>
      <c r="F169" s="78">
        <v>6</v>
      </c>
      <c r="G169" s="78">
        <v>7</v>
      </c>
      <c r="H169" s="79">
        <v>8</v>
      </c>
      <c r="I169" s="73">
        <v>9</v>
      </c>
      <c r="J169" s="73">
        <v>10</v>
      </c>
      <c r="K169" s="77">
        <v>11</v>
      </c>
      <c r="L169" s="80">
        <v>12</v>
      </c>
      <c r="M169" s="78">
        <v>13</v>
      </c>
      <c r="N169" s="78">
        <v>14</v>
      </c>
      <c r="O169" s="78">
        <v>15</v>
      </c>
      <c r="P169" s="81">
        <v>16</v>
      </c>
    </row>
    <row r="170" spans="1:16">
      <c r="A170" s="178" t="s">
        <v>90</v>
      </c>
      <c r="B170" s="179"/>
      <c r="C170" s="179"/>
      <c r="D170" s="179"/>
      <c r="E170" s="179"/>
      <c r="F170" s="179"/>
      <c r="G170" s="180"/>
      <c r="H170" s="179"/>
      <c r="I170" s="179"/>
      <c r="J170" s="179"/>
      <c r="K170" s="179"/>
      <c r="L170" s="179"/>
      <c r="M170" s="180"/>
      <c r="N170" s="180"/>
      <c r="O170" s="179"/>
      <c r="P170" s="181"/>
    </row>
    <row r="171" spans="1:16">
      <c r="A171" s="182" t="s">
        <v>91</v>
      </c>
      <c r="B171" s="153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8">
        <f t="shared" ref="M171:M176" si="39">J171-E171</f>
        <v>0</v>
      </c>
      <c r="N171" s="148"/>
      <c r="O171" s="147"/>
      <c r="P171" s="149"/>
    </row>
    <row r="172" spans="1:16">
      <c r="A172" s="182" t="s">
        <v>92</v>
      </c>
      <c r="B172" s="153"/>
      <c r="C172" s="147">
        <v>0.93</v>
      </c>
      <c r="D172" s="147"/>
      <c r="E172" s="147">
        <v>2</v>
      </c>
      <c r="F172" s="147">
        <v>0.19900000000000001</v>
      </c>
      <c r="G172" s="147"/>
      <c r="H172" s="147"/>
      <c r="I172" s="147"/>
      <c r="J172" s="147">
        <v>1.5</v>
      </c>
      <c r="K172" s="147"/>
      <c r="L172" s="147"/>
      <c r="M172" s="148">
        <f t="shared" si="39"/>
        <v>-0.5</v>
      </c>
      <c r="N172" s="148"/>
      <c r="O172" s="147">
        <v>1.57</v>
      </c>
      <c r="P172" s="149"/>
    </row>
    <row r="173" spans="1:16">
      <c r="A173" s="182" t="s">
        <v>93</v>
      </c>
      <c r="B173" s="153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8">
        <f t="shared" si="39"/>
        <v>0</v>
      </c>
      <c r="N173" s="148"/>
      <c r="O173" s="147"/>
      <c r="P173" s="149"/>
    </row>
    <row r="174" spans="1:16">
      <c r="A174" s="182" t="s">
        <v>94</v>
      </c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48">
        <f t="shared" si="39"/>
        <v>0</v>
      </c>
      <c r="N174" s="148"/>
      <c r="O174" s="151"/>
      <c r="P174" s="152"/>
    </row>
    <row r="175" spans="1:16">
      <c r="A175" s="182" t="s">
        <v>95</v>
      </c>
      <c r="B175" s="151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8">
        <f t="shared" si="39"/>
        <v>0</v>
      </c>
      <c r="N175" s="148"/>
      <c r="O175" s="147"/>
      <c r="P175" s="149"/>
    </row>
    <row r="176" spans="1:16" ht="16.5" thickBot="1">
      <c r="A176" s="183" t="s">
        <v>96</v>
      </c>
      <c r="B176" s="184"/>
      <c r="C176" s="158">
        <f>0.523+0.102</f>
        <v>0.625</v>
      </c>
      <c r="D176" s="158"/>
      <c r="E176" s="158">
        <f>5+2+4</f>
        <v>11</v>
      </c>
      <c r="F176" s="158">
        <f>0.043+0.858+1.782</f>
        <v>2.6829999999999998</v>
      </c>
      <c r="G176" s="158"/>
      <c r="H176" s="158"/>
      <c r="I176" s="158"/>
      <c r="J176" s="158">
        <f>6+1.28+2.6</f>
        <v>9.8800000000000008</v>
      </c>
      <c r="K176" s="158"/>
      <c r="L176" s="158"/>
      <c r="M176" s="148">
        <f t="shared" si="39"/>
        <v>-1.1199999999999992</v>
      </c>
      <c r="N176" s="159"/>
      <c r="O176" s="158">
        <f>3.477+3.618+5.4</f>
        <v>12.495000000000001</v>
      </c>
      <c r="P176" s="185"/>
    </row>
    <row r="177" spans="1:16" ht="16.5" thickBot="1">
      <c r="A177" s="186" t="s">
        <v>97</v>
      </c>
      <c r="B177" s="187">
        <f>SUM(B171:B176)</f>
        <v>0</v>
      </c>
      <c r="C177" s="187">
        <f t="shared" ref="C177:K177" si="40">SUM(C171:C176)</f>
        <v>1.5550000000000002</v>
      </c>
      <c r="D177" s="187">
        <f t="shared" si="40"/>
        <v>0</v>
      </c>
      <c r="E177" s="187">
        <f>SUM(E172:E176)</f>
        <v>13</v>
      </c>
      <c r="F177" s="187">
        <f t="shared" si="40"/>
        <v>2.8819999999999997</v>
      </c>
      <c r="G177" s="187">
        <f t="shared" si="40"/>
        <v>0</v>
      </c>
      <c r="H177" s="187">
        <f t="shared" si="40"/>
        <v>0</v>
      </c>
      <c r="I177" s="187">
        <f t="shared" si="40"/>
        <v>0</v>
      </c>
      <c r="J177" s="187">
        <f t="shared" si="40"/>
        <v>11.38</v>
      </c>
      <c r="K177" s="187">
        <f t="shared" si="40"/>
        <v>0</v>
      </c>
      <c r="L177" s="187">
        <f>SUM(L171:L176)</f>
        <v>0</v>
      </c>
      <c r="M177" s="187">
        <f t="shared" ref="M177:P177" si="41">SUM(M171:M176)</f>
        <v>-1.6199999999999992</v>
      </c>
      <c r="N177" s="187">
        <f t="shared" si="41"/>
        <v>0</v>
      </c>
      <c r="O177" s="187">
        <f t="shared" si="41"/>
        <v>14.065000000000001</v>
      </c>
      <c r="P177" s="188">
        <f t="shared" si="41"/>
        <v>0</v>
      </c>
    </row>
    <row r="178" spans="1:16">
      <c r="A178" s="178" t="s">
        <v>98</v>
      </c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332"/>
    </row>
    <row r="179" spans="1:16">
      <c r="A179" s="182" t="s">
        <v>99</v>
      </c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2"/>
    </row>
    <row r="180" spans="1:16">
      <c r="A180" s="182" t="s">
        <v>100</v>
      </c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2"/>
    </row>
    <row r="181" spans="1:16">
      <c r="A181" s="190" t="s">
        <v>101</v>
      </c>
      <c r="B181" s="184"/>
      <c r="C181" s="184">
        <v>1.1060000000000001</v>
      </c>
      <c r="D181" s="184"/>
      <c r="E181" s="184"/>
      <c r="F181" s="184">
        <v>3.7490000000000001</v>
      </c>
      <c r="G181" s="184"/>
      <c r="H181" s="184"/>
      <c r="I181" s="184"/>
      <c r="J181" s="184">
        <v>21.12</v>
      </c>
      <c r="K181" s="184"/>
      <c r="L181" s="184"/>
      <c r="M181" s="148">
        <f t="shared" ref="M181" si="42">J181-E181</f>
        <v>21.12</v>
      </c>
      <c r="N181" s="184"/>
      <c r="O181" s="184">
        <v>0.77400000000000002</v>
      </c>
      <c r="P181" s="308"/>
    </row>
    <row r="182" spans="1:16" ht="16.5" thickBot="1">
      <c r="A182" s="327" t="s">
        <v>264</v>
      </c>
      <c r="B182" s="328"/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33"/>
    </row>
    <row r="183" spans="1:16" ht="16.5" thickBot="1">
      <c r="A183" s="186" t="s">
        <v>102</v>
      </c>
      <c r="B183" s="187">
        <f>SUM(B179:B182)</f>
        <v>0</v>
      </c>
      <c r="C183" s="187">
        <f t="shared" ref="C183:K183" si="43">SUM(C179:C182)</f>
        <v>1.1060000000000001</v>
      </c>
      <c r="D183" s="187">
        <f t="shared" si="43"/>
        <v>0</v>
      </c>
      <c r="E183" s="187">
        <f>SUM(E179:E182)</f>
        <v>0</v>
      </c>
      <c r="F183" s="187">
        <f t="shared" si="43"/>
        <v>3.7490000000000001</v>
      </c>
      <c r="G183" s="187">
        <f t="shared" si="43"/>
        <v>0</v>
      </c>
      <c r="H183" s="187">
        <f t="shared" si="43"/>
        <v>0</v>
      </c>
      <c r="I183" s="187">
        <f t="shared" si="43"/>
        <v>0</v>
      </c>
      <c r="J183" s="187">
        <f t="shared" si="43"/>
        <v>21.12</v>
      </c>
      <c r="K183" s="187">
        <f t="shared" si="43"/>
        <v>0</v>
      </c>
      <c r="L183" s="187">
        <f>SUM(L179:L182)</f>
        <v>0</v>
      </c>
      <c r="M183" s="187">
        <f t="shared" ref="M183:P183" si="44">SUM(M179:M182)</f>
        <v>21.12</v>
      </c>
      <c r="N183" s="187">
        <f t="shared" si="44"/>
        <v>0</v>
      </c>
      <c r="O183" s="187">
        <f t="shared" si="44"/>
        <v>0.77400000000000002</v>
      </c>
      <c r="P183" s="188">
        <f t="shared" si="44"/>
        <v>0</v>
      </c>
    </row>
    <row r="184" spans="1:16" ht="16.5" thickBot="1">
      <c r="A184" s="373" t="s">
        <v>103</v>
      </c>
      <c r="B184" s="187">
        <f>B177+B183</f>
        <v>0</v>
      </c>
      <c r="C184" s="187">
        <f t="shared" ref="C184:K184" si="45">C177+C183</f>
        <v>2.6610000000000005</v>
      </c>
      <c r="D184" s="187">
        <f t="shared" si="45"/>
        <v>0</v>
      </c>
      <c r="E184" s="187">
        <f>E177+E183</f>
        <v>13</v>
      </c>
      <c r="F184" s="187">
        <f t="shared" si="45"/>
        <v>6.6310000000000002</v>
      </c>
      <c r="G184" s="187">
        <f t="shared" si="45"/>
        <v>0</v>
      </c>
      <c r="H184" s="187">
        <f t="shared" si="45"/>
        <v>0</v>
      </c>
      <c r="I184" s="187">
        <f t="shared" si="45"/>
        <v>0</v>
      </c>
      <c r="J184" s="187">
        <f t="shared" si="45"/>
        <v>32.5</v>
      </c>
      <c r="K184" s="187">
        <f t="shared" si="45"/>
        <v>0</v>
      </c>
      <c r="L184" s="187">
        <f>L177+L183</f>
        <v>0</v>
      </c>
      <c r="M184" s="187">
        <f t="shared" ref="M184:P184" si="46">M177+M183</f>
        <v>19.5</v>
      </c>
      <c r="N184" s="187">
        <f t="shared" si="46"/>
        <v>0</v>
      </c>
      <c r="O184" s="187">
        <f t="shared" si="46"/>
        <v>14.839000000000002</v>
      </c>
      <c r="P184" s="188">
        <f t="shared" si="46"/>
        <v>0</v>
      </c>
    </row>
    <row r="185" spans="1:16" ht="16.5">
      <c r="A185" s="251" t="s">
        <v>593</v>
      </c>
      <c r="B185" s="161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3"/>
    </row>
    <row r="186" spans="1:16">
      <c r="A186" s="194" t="s">
        <v>482</v>
      </c>
      <c r="B186" s="195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7"/>
    </row>
    <row r="187" spans="1:16" ht="16.5" thickBot="1">
      <c r="A187" s="166" t="s">
        <v>529</v>
      </c>
      <c r="B187" s="198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200"/>
    </row>
    <row r="191" spans="1:16" ht="16.5" thickBot="1"/>
    <row r="192" spans="1:16" ht="17.25" thickBot="1">
      <c r="A192" s="12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5" t="s">
        <v>109</v>
      </c>
      <c r="O192" s="42"/>
      <c r="P192" s="176"/>
    </row>
    <row r="193" spans="1:16" ht="16.5">
      <c r="A193" s="555" t="s">
        <v>626</v>
      </c>
      <c r="B193" s="130"/>
      <c r="C193" s="130"/>
      <c r="D193" s="130"/>
      <c r="E193" s="131"/>
      <c r="F193" s="131"/>
      <c r="G193" s="131"/>
      <c r="H193" s="131"/>
      <c r="I193" s="131"/>
      <c r="J193" s="131" t="s">
        <v>84</v>
      </c>
      <c r="K193" s="131"/>
      <c r="L193" s="131"/>
      <c r="M193" s="132"/>
      <c r="N193" s="132"/>
      <c r="O193" s="131"/>
      <c r="P193" s="133"/>
    </row>
    <row r="194" spans="1:16" ht="16.5">
      <c r="A194" s="555" t="s">
        <v>531</v>
      </c>
      <c r="B194" s="130"/>
      <c r="C194" s="130"/>
      <c r="D194" s="130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3"/>
    </row>
    <row r="195" spans="1:16" ht="17.25" thickBot="1">
      <c r="A195" s="52"/>
      <c r="B195" s="556"/>
      <c r="C195" s="560" t="s">
        <v>685</v>
      </c>
      <c r="D195" s="556"/>
      <c r="E195" s="53"/>
      <c r="F195" s="50"/>
      <c r="G195" s="50"/>
      <c r="H195" s="50"/>
      <c r="I195" s="50"/>
      <c r="J195" s="53"/>
      <c r="K195" s="53"/>
      <c r="L195" s="53"/>
      <c r="M195" s="53"/>
      <c r="N195" s="53"/>
      <c r="O195" s="53" t="s">
        <v>61</v>
      </c>
      <c r="P195" s="54"/>
    </row>
    <row r="196" spans="1:16" ht="17.25" thickBot="1">
      <c r="A196" s="55"/>
      <c r="B196" s="1072" t="s">
        <v>62</v>
      </c>
      <c r="C196" s="1070"/>
      <c r="D196" s="1071"/>
      <c r="E196" s="552" t="s">
        <v>63</v>
      </c>
      <c r="F196" s="1072" t="s">
        <v>62</v>
      </c>
      <c r="G196" s="1070"/>
      <c r="H196" s="1070"/>
      <c r="I196" s="1088" t="s">
        <v>524</v>
      </c>
      <c r="J196" s="1089"/>
      <c r="K196" s="1089"/>
      <c r="L196" s="1090"/>
      <c r="M196" s="1070" t="s">
        <v>64</v>
      </c>
      <c r="N196" s="1071"/>
      <c r="O196" s="46" t="s">
        <v>65</v>
      </c>
      <c r="P196" s="553"/>
    </row>
    <row r="197" spans="1:16" ht="17.25" thickBot="1">
      <c r="A197" s="59"/>
      <c r="B197" s="1064" t="s">
        <v>479</v>
      </c>
      <c r="C197" s="1064"/>
      <c r="D197" s="1065"/>
      <c r="E197" s="61" t="s">
        <v>67</v>
      </c>
      <c r="F197" s="1066" t="s">
        <v>591</v>
      </c>
      <c r="G197" s="1067"/>
      <c r="H197" s="1067"/>
      <c r="I197" s="59"/>
      <c r="J197" s="64"/>
      <c r="K197" s="59"/>
      <c r="L197" s="59"/>
      <c r="M197" s="1068" t="s">
        <v>525</v>
      </c>
      <c r="N197" s="1069"/>
      <c r="O197" s="60" t="s">
        <v>526</v>
      </c>
      <c r="P197" s="65"/>
    </row>
    <row r="198" spans="1:16" ht="16.5">
      <c r="A198" s="66" t="s">
        <v>87</v>
      </c>
      <c r="B198" s="553" t="s">
        <v>69</v>
      </c>
      <c r="C198" s="554" t="s">
        <v>69</v>
      </c>
      <c r="D198" s="68" t="s">
        <v>69</v>
      </c>
      <c r="E198" s="61" t="s">
        <v>70</v>
      </c>
      <c r="F198" s="67" t="s">
        <v>69</v>
      </c>
      <c r="G198" s="554" t="s">
        <v>69</v>
      </c>
      <c r="H198" s="69" t="s">
        <v>69</v>
      </c>
      <c r="I198" s="67" t="s">
        <v>69</v>
      </c>
      <c r="J198" s="554" t="s">
        <v>69</v>
      </c>
      <c r="K198" s="69" t="s">
        <v>69</v>
      </c>
      <c r="L198" s="59" t="s">
        <v>72</v>
      </c>
      <c r="M198" s="552" t="s">
        <v>73</v>
      </c>
      <c r="N198" s="67" t="s">
        <v>74</v>
      </c>
      <c r="O198" s="554" t="s">
        <v>73</v>
      </c>
      <c r="P198" s="67" t="s">
        <v>74</v>
      </c>
    </row>
    <row r="199" spans="1:16" ht="16.5">
      <c r="A199" s="59"/>
      <c r="B199" s="358" t="s">
        <v>75</v>
      </c>
      <c r="C199" s="70" t="s">
        <v>68</v>
      </c>
      <c r="D199" s="59" t="s">
        <v>76</v>
      </c>
      <c r="E199" s="61" t="s">
        <v>474</v>
      </c>
      <c r="F199" s="59" t="s">
        <v>75</v>
      </c>
      <c r="G199" s="70" t="s">
        <v>68</v>
      </c>
      <c r="H199" s="70" t="s">
        <v>76</v>
      </c>
      <c r="I199" s="59" t="s">
        <v>75</v>
      </c>
      <c r="J199" s="70" t="s">
        <v>68</v>
      </c>
      <c r="K199" s="70" t="s">
        <v>76</v>
      </c>
      <c r="L199" s="59" t="s">
        <v>77</v>
      </c>
      <c r="M199" s="61" t="s">
        <v>71</v>
      </c>
      <c r="N199" s="59" t="s">
        <v>78</v>
      </c>
      <c r="O199" s="70" t="s">
        <v>71</v>
      </c>
      <c r="P199" s="59" t="s">
        <v>78</v>
      </c>
    </row>
    <row r="200" spans="1:16" ht="17.25" thickBot="1">
      <c r="A200" s="135"/>
      <c r="B200" s="557" t="s">
        <v>478</v>
      </c>
      <c r="C200" s="72" t="s">
        <v>71</v>
      </c>
      <c r="D200" s="71"/>
      <c r="E200" s="551"/>
      <c r="F200" s="71" t="s">
        <v>415</v>
      </c>
      <c r="G200" s="72" t="s">
        <v>71</v>
      </c>
      <c r="H200" s="550"/>
      <c r="I200" s="71" t="s">
        <v>415</v>
      </c>
      <c r="J200" s="72" t="s">
        <v>71</v>
      </c>
      <c r="K200" s="550"/>
      <c r="L200" s="71"/>
      <c r="M200" s="74" t="s">
        <v>220</v>
      </c>
      <c r="N200" s="75" t="s">
        <v>79</v>
      </c>
      <c r="O200" s="551"/>
      <c r="P200" s="71"/>
    </row>
    <row r="201" spans="1:16" ht="17.25" thickBot="1">
      <c r="A201" s="76">
        <v>1</v>
      </c>
      <c r="B201" s="77">
        <v>2</v>
      </c>
      <c r="C201" s="77">
        <v>3</v>
      </c>
      <c r="D201" s="77">
        <v>4</v>
      </c>
      <c r="E201" s="78">
        <v>5</v>
      </c>
      <c r="F201" s="78">
        <v>6</v>
      </c>
      <c r="G201" s="78">
        <v>7</v>
      </c>
      <c r="H201" s="79">
        <v>8</v>
      </c>
      <c r="I201" s="73">
        <v>9</v>
      </c>
      <c r="J201" s="73">
        <v>10</v>
      </c>
      <c r="K201" s="77">
        <v>11</v>
      </c>
      <c r="L201" s="80">
        <v>12</v>
      </c>
      <c r="M201" s="78">
        <v>13</v>
      </c>
      <c r="N201" s="78">
        <v>14</v>
      </c>
      <c r="O201" s="78">
        <v>15</v>
      </c>
      <c r="P201" s="81">
        <v>16</v>
      </c>
    </row>
    <row r="202" spans="1:16">
      <c r="A202" s="178" t="s">
        <v>90</v>
      </c>
      <c r="B202" s="179"/>
      <c r="C202" s="179"/>
      <c r="D202" s="179"/>
      <c r="E202" s="179"/>
      <c r="F202" s="179"/>
      <c r="G202" s="180"/>
      <c r="H202" s="179"/>
      <c r="I202" s="179"/>
      <c r="J202" s="179"/>
      <c r="K202" s="179"/>
      <c r="L202" s="179"/>
      <c r="M202" s="180"/>
      <c r="N202" s="180"/>
      <c r="O202" s="179"/>
      <c r="P202" s="181"/>
    </row>
    <row r="203" spans="1:16">
      <c r="A203" s="182" t="s">
        <v>91</v>
      </c>
      <c r="B203" s="153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8">
        <f t="shared" ref="M203:M208" si="47">J203-E203</f>
        <v>0</v>
      </c>
      <c r="N203" s="148"/>
      <c r="O203" s="147"/>
      <c r="P203" s="149"/>
    </row>
    <row r="204" spans="1:16">
      <c r="A204" s="182" t="s">
        <v>92</v>
      </c>
      <c r="B204" s="153"/>
      <c r="C204" s="147"/>
      <c r="D204" s="147"/>
      <c r="E204" s="147">
        <v>6</v>
      </c>
      <c r="F204" s="147">
        <v>0.01</v>
      </c>
      <c r="G204" s="147"/>
      <c r="H204" s="147"/>
      <c r="I204" s="147"/>
      <c r="J204" s="147">
        <v>3</v>
      </c>
      <c r="K204" s="147"/>
      <c r="L204" s="147"/>
      <c r="M204" s="148">
        <f t="shared" si="47"/>
        <v>-3</v>
      </c>
      <c r="N204" s="148"/>
      <c r="O204" s="147">
        <v>3</v>
      </c>
      <c r="P204" s="149"/>
    </row>
    <row r="205" spans="1:16">
      <c r="A205" s="182" t="s">
        <v>93</v>
      </c>
      <c r="B205" s="153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8">
        <f t="shared" si="47"/>
        <v>0</v>
      </c>
      <c r="N205" s="148"/>
      <c r="O205" s="147"/>
      <c r="P205" s="149"/>
    </row>
    <row r="206" spans="1:16">
      <c r="A206" s="182" t="s">
        <v>94</v>
      </c>
      <c r="B206" s="151"/>
      <c r="C206" s="151"/>
      <c r="D206" s="151"/>
      <c r="E206" s="151">
        <v>2</v>
      </c>
      <c r="F206" s="151"/>
      <c r="G206" s="151"/>
      <c r="H206" s="151"/>
      <c r="I206" s="151"/>
      <c r="J206" s="151">
        <v>1.5</v>
      </c>
      <c r="K206" s="151"/>
      <c r="L206" s="151"/>
      <c r="M206" s="148">
        <f t="shared" si="47"/>
        <v>-0.5</v>
      </c>
      <c r="N206" s="148"/>
      <c r="O206" s="151">
        <v>0.5</v>
      </c>
      <c r="P206" s="152"/>
    </row>
    <row r="207" spans="1:16">
      <c r="A207" s="182" t="s">
        <v>95</v>
      </c>
      <c r="B207" s="151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8">
        <f t="shared" si="47"/>
        <v>0</v>
      </c>
      <c r="N207" s="148"/>
      <c r="O207" s="147"/>
      <c r="P207" s="149"/>
    </row>
    <row r="208" spans="1:16" ht="16.5" thickBot="1">
      <c r="A208" s="183" t="s">
        <v>96</v>
      </c>
      <c r="B208" s="184"/>
      <c r="C208" s="158"/>
      <c r="D208" s="158"/>
      <c r="E208" s="158">
        <f>25+14.5+2.5</f>
        <v>42</v>
      </c>
      <c r="F208" s="158"/>
      <c r="G208" s="158"/>
      <c r="H208" s="158"/>
      <c r="I208" s="158"/>
      <c r="J208" s="158">
        <f>20+6+2.275</f>
        <v>28.274999999999999</v>
      </c>
      <c r="K208" s="158"/>
      <c r="L208" s="158"/>
      <c r="M208" s="148">
        <f t="shared" si="47"/>
        <v>-13.725000000000001</v>
      </c>
      <c r="N208" s="159"/>
      <c r="O208" s="158">
        <f>5+8.5+0.225</f>
        <v>13.725</v>
      </c>
      <c r="P208" s="185"/>
    </row>
    <row r="209" spans="1:16" ht="16.5" thickBot="1">
      <c r="A209" s="186" t="s">
        <v>97</v>
      </c>
      <c r="B209" s="187">
        <f>SUM(B203:B208)</f>
        <v>0</v>
      </c>
      <c r="C209" s="187">
        <f t="shared" ref="C209:K209" si="48">SUM(C203:C208)</f>
        <v>0</v>
      </c>
      <c r="D209" s="187">
        <f t="shared" si="48"/>
        <v>0</v>
      </c>
      <c r="E209" s="187">
        <f>SUM(E204:E208)</f>
        <v>50</v>
      </c>
      <c r="F209" s="187">
        <f t="shared" si="48"/>
        <v>0.01</v>
      </c>
      <c r="G209" s="187">
        <f t="shared" si="48"/>
        <v>0</v>
      </c>
      <c r="H209" s="187">
        <f t="shared" si="48"/>
        <v>0</v>
      </c>
      <c r="I209" s="187">
        <f t="shared" si="48"/>
        <v>0</v>
      </c>
      <c r="J209" s="187">
        <f t="shared" si="48"/>
        <v>32.774999999999999</v>
      </c>
      <c r="K209" s="187">
        <f t="shared" si="48"/>
        <v>0</v>
      </c>
      <c r="L209" s="187">
        <f>SUM(L203:L208)</f>
        <v>0</v>
      </c>
      <c r="M209" s="187">
        <f t="shared" ref="M209:P209" si="49">SUM(M203:M208)</f>
        <v>-17.225000000000001</v>
      </c>
      <c r="N209" s="187">
        <f t="shared" si="49"/>
        <v>0</v>
      </c>
      <c r="O209" s="187">
        <f t="shared" si="49"/>
        <v>17.225000000000001</v>
      </c>
      <c r="P209" s="188">
        <f t="shared" si="49"/>
        <v>0</v>
      </c>
    </row>
    <row r="210" spans="1:16">
      <c r="A210" s="178" t="s">
        <v>98</v>
      </c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332"/>
    </row>
    <row r="211" spans="1:16">
      <c r="A211" s="182" t="s">
        <v>99</v>
      </c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2"/>
    </row>
    <row r="212" spans="1:16">
      <c r="A212" s="182" t="s">
        <v>100</v>
      </c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2"/>
    </row>
    <row r="213" spans="1:16">
      <c r="A213" s="190" t="s">
        <v>101</v>
      </c>
      <c r="B213" s="184"/>
      <c r="C213" s="184">
        <v>94.778000000000006</v>
      </c>
      <c r="D213" s="184"/>
      <c r="E213" s="184"/>
      <c r="F213" s="184">
        <v>-3.0680000000000001</v>
      </c>
      <c r="G213" s="184"/>
      <c r="H213" s="184"/>
      <c r="I213" s="184"/>
      <c r="J213" s="184">
        <f>57.222</f>
        <v>57.222000000000001</v>
      </c>
      <c r="K213" s="184"/>
      <c r="L213" s="184"/>
      <c r="M213" s="148">
        <f t="shared" ref="M213" si="50">J213-E213</f>
        <v>57.222000000000001</v>
      </c>
      <c r="N213" s="184"/>
      <c r="O213" s="184"/>
      <c r="P213" s="308"/>
    </row>
    <row r="214" spans="1:16" ht="16.5" thickBot="1">
      <c r="A214" s="327" t="s">
        <v>264</v>
      </c>
      <c r="B214" s="328"/>
      <c r="C214" s="328"/>
      <c r="D214" s="328"/>
      <c r="E214" s="328"/>
      <c r="F214" s="328"/>
      <c r="G214" s="328"/>
      <c r="H214" s="328"/>
      <c r="I214" s="328"/>
      <c r="J214" s="328"/>
      <c r="K214" s="328"/>
      <c r="L214" s="328"/>
      <c r="M214" s="328"/>
      <c r="N214" s="328"/>
      <c r="O214" s="328"/>
      <c r="P214" s="333"/>
    </row>
    <row r="215" spans="1:16" ht="16.5" thickBot="1">
      <c r="A215" s="186" t="s">
        <v>102</v>
      </c>
      <c r="B215" s="187">
        <f>SUM(B211:B214)</f>
        <v>0</v>
      </c>
      <c r="C215" s="187">
        <f t="shared" ref="C215:K215" si="51">SUM(C211:C214)</f>
        <v>94.778000000000006</v>
      </c>
      <c r="D215" s="187">
        <f t="shared" si="51"/>
        <v>0</v>
      </c>
      <c r="E215" s="187">
        <f>SUM(E211:E214)</f>
        <v>0</v>
      </c>
      <c r="F215" s="187">
        <f t="shared" si="51"/>
        <v>-3.0680000000000001</v>
      </c>
      <c r="G215" s="187">
        <f t="shared" si="51"/>
        <v>0</v>
      </c>
      <c r="H215" s="187">
        <f t="shared" si="51"/>
        <v>0</v>
      </c>
      <c r="I215" s="187">
        <f t="shared" si="51"/>
        <v>0</v>
      </c>
      <c r="J215" s="187">
        <f t="shared" si="51"/>
        <v>57.222000000000001</v>
      </c>
      <c r="K215" s="187">
        <f t="shared" si="51"/>
        <v>0</v>
      </c>
      <c r="L215" s="187">
        <f>SUM(L211:L214)</f>
        <v>0</v>
      </c>
      <c r="M215" s="187">
        <f t="shared" ref="M215:P215" si="52">SUM(M211:M214)</f>
        <v>57.222000000000001</v>
      </c>
      <c r="N215" s="187">
        <f t="shared" si="52"/>
        <v>0</v>
      </c>
      <c r="O215" s="187">
        <f t="shared" si="52"/>
        <v>0</v>
      </c>
      <c r="P215" s="188">
        <f t="shared" si="52"/>
        <v>0</v>
      </c>
    </row>
    <row r="216" spans="1:16" ht="16.5" thickBot="1">
      <c r="A216" s="373" t="s">
        <v>103</v>
      </c>
      <c r="B216" s="187">
        <f>B209+B215</f>
        <v>0</v>
      </c>
      <c r="C216" s="187">
        <f t="shared" ref="C216:K216" si="53">C209+C215</f>
        <v>94.778000000000006</v>
      </c>
      <c r="D216" s="187">
        <f t="shared" si="53"/>
        <v>0</v>
      </c>
      <c r="E216" s="187">
        <f>E209+E215</f>
        <v>50</v>
      </c>
      <c r="F216" s="187">
        <f t="shared" si="53"/>
        <v>-3.0580000000000003</v>
      </c>
      <c r="G216" s="187">
        <f t="shared" si="53"/>
        <v>0</v>
      </c>
      <c r="H216" s="187">
        <f t="shared" si="53"/>
        <v>0</v>
      </c>
      <c r="I216" s="187">
        <f t="shared" si="53"/>
        <v>0</v>
      </c>
      <c r="J216" s="187">
        <f t="shared" si="53"/>
        <v>89.997</v>
      </c>
      <c r="K216" s="187">
        <f t="shared" si="53"/>
        <v>0</v>
      </c>
      <c r="L216" s="187">
        <f>L209+L215</f>
        <v>0</v>
      </c>
      <c r="M216" s="187">
        <f t="shared" ref="M216:P216" si="54">M209+M215</f>
        <v>39.997</v>
      </c>
      <c r="N216" s="187">
        <f t="shared" si="54"/>
        <v>0</v>
      </c>
      <c r="O216" s="187">
        <f t="shared" si="54"/>
        <v>17.225000000000001</v>
      </c>
      <c r="P216" s="188">
        <f t="shared" si="54"/>
        <v>0</v>
      </c>
    </row>
    <row r="217" spans="1:16" ht="16.5">
      <c r="A217" s="251" t="s">
        <v>593</v>
      </c>
      <c r="B217" s="161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3"/>
    </row>
    <row r="218" spans="1:16">
      <c r="A218" s="194" t="s">
        <v>482</v>
      </c>
      <c r="B218" s="195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7"/>
    </row>
    <row r="219" spans="1:16" ht="16.5" thickBot="1">
      <c r="A219" s="166" t="s">
        <v>529</v>
      </c>
      <c r="B219" s="198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200"/>
    </row>
  </sheetData>
  <mergeCells count="49">
    <mergeCell ref="B196:D196"/>
    <mergeCell ref="F196:H196"/>
    <mergeCell ref="I196:L196"/>
    <mergeCell ref="M196:N196"/>
    <mergeCell ref="B197:D197"/>
    <mergeCell ref="F197:H197"/>
    <mergeCell ref="M197:N197"/>
    <mergeCell ref="B164:D164"/>
    <mergeCell ref="F164:H164"/>
    <mergeCell ref="I164:L164"/>
    <mergeCell ref="M164:N164"/>
    <mergeCell ref="B165:D165"/>
    <mergeCell ref="F165:H165"/>
    <mergeCell ref="M165:N165"/>
    <mergeCell ref="B132:D132"/>
    <mergeCell ref="F132:H132"/>
    <mergeCell ref="I132:L132"/>
    <mergeCell ref="M132:N132"/>
    <mergeCell ref="B133:D133"/>
    <mergeCell ref="F133:H133"/>
    <mergeCell ref="M133:N133"/>
    <mergeCell ref="B100:D100"/>
    <mergeCell ref="F100:H100"/>
    <mergeCell ref="I100:L100"/>
    <mergeCell ref="M100:N100"/>
    <mergeCell ref="B101:D101"/>
    <mergeCell ref="F101:H101"/>
    <mergeCell ref="M101:N101"/>
    <mergeCell ref="B68:D68"/>
    <mergeCell ref="F68:H68"/>
    <mergeCell ref="I68:L68"/>
    <mergeCell ref="M68:N68"/>
    <mergeCell ref="B69:D69"/>
    <mergeCell ref="F69:H69"/>
    <mergeCell ref="M69:N69"/>
    <mergeCell ref="B37:D37"/>
    <mergeCell ref="F37:H37"/>
    <mergeCell ref="I37:L37"/>
    <mergeCell ref="M37:N37"/>
    <mergeCell ref="B38:D38"/>
    <mergeCell ref="F38:H38"/>
    <mergeCell ref="M38:N38"/>
    <mergeCell ref="B6:D6"/>
    <mergeCell ref="F6:H6"/>
    <mergeCell ref="M6:N6"/>
    <mergeCell ref="B7:D7"/>
    <mergeCell ref="F7:H7"/>
    <mergeCell ref="M7:N7"/>
    <mergeCell ref="I6:L6"/>
  </mergeCells>
  <phoneticPr fontId="6" type="noConversion"/>
  <pageMargins left="0.51181102362204722" right="0.51181102362204722" top="0.98425196850393704" bottom="0.98425196850393704" header="0.51181102362204722" footer="0.51181102362204722"/>
  <pageSetup scale="8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tabColor rgb="FFC00000"/>
  </sheetPr>
  <dimension ref="A1:Q250"/>
  <sheetViews>
    <sheetView workbookViewId="0">
      <selection activeCell="D15" sqref="D15"/>
    </sheetView>
  </sheetViews>
  <sheetFormatPr defaultRowHeight="15.75"/>
  <cols>
    <col min="1" max="1" width="24.140625" style="169" customWidth="1"/>
    <col min="2" max="16" width="8.7109375" customWidth="1"/>
  </cols>
  <sheetData>
    <row r="1" spans="1:17" s="123" customFormat="1" ht="17.25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19"/>
      <c r="P1" s="121"/>
      <c r="Q1" s="122"/>
    </row>
    <row r="2" spans="1:17" s="129" customFormat="1" ht="17.2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 t="s">
        <v>106</v>
      </c>
      <c r="O2" s="127"/>
      <c r="P2" s="128"/>
    </row>
    <row r="3" spans="1:17" ht="16.5">
      <c r="A3" s="48" t="s">
        <v>83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7" ht="16.5">
      <c r="A4" s="48" t="s">
        <v>528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7" s="134" customFormat="1" ht="17.25" thickBot="1">
      <c r="A5" s="52"/>
      <c r="B5" s="49"/>
      <c r="C5" s="49" t="s">
        <v>114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7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7" ht="17.25" thickBot="1">
      <c r="A7" s="59"/>
      <c r="B7" s="1064" t="s">
        <v>479</v>
      </c>
      <c r="C7" s="1064"/>
      <c r="D7" s="1065"/>
      <c r="E7" s="61" t="s">
        <v>67</v>
      </c>
      <c r="F7" s="1066" t="s">
        <v>595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7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7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7" ht="17.25" thickBot="1">
      <c r="A10" s="135"/>
      <c r="B10" s="528" t="s">
        <v>478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7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7" ht="17.25" thickBot="1">
      <c r="A12" s="68" t="s">
        <v>115</v>
      </c>
      <c r="B12" s="136"/>
      <c r="C12" s="136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</row>
    <row r="13" spans="1:17" s="144" customFormat="1">
      <c r="A13" s="139">
        <v>1</v>
      </c>
      <c r="B13" s="140"/>
      <c r="C13" s="141"/>
      <c r="D13" s="141"/>
      <c r="E13" s="141"/>
      <c r="F13" s="141"/>
      <c r="G13" s="142"/>
      <c r="H13" s="141"/>
      <c r="I13" s="141"/>
      <c r="J13" s="141"/>
      <c r="K13" s="141"/>
      <c r="L13" s="141"/>
      <c r="M13" s="141"/>
      <c r="N13" s="141"/>
      <c r="O13" s="141"/>
      <c r="P13" s="143"/>
    </row>
    <row r="14" spans="1:17" s="144" customFormat="1">
      <c r="A14" s="145">
        <v>2</v>
      </c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7" s="144" customFormat="1" ht="25.5">
      <c r="A15" s="145">
        <v>3</v>
      </c>
      <c r="B15" s="146"/>
      <c r="C15" s="147"/>
      <c r="D15" s="561" t="s">
        <v>677</v>
      </c>
      <c r="E15" s="147"/>
      <c r="F15" s="147"/>
      <c r="G15" s="147"/>
      <c r="H15" s="147"/>
      <c r="I15" s="147"/>
      <c r="J15" s="147"/>
      <c r="K15" s="147"/>
      <c r="L15" s="148"/>
      <c r="M15" s="148"/>
      <c r="N15" s="148"/>
      <c r="O15" s="147"/>
      <c r="P15" s="149"/>
    </row>
    <row r="16" spans="1:17" s="144" customFormat="1">
      <c r="A16" s="145">
        <v>4</v>
      </c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48"/>
      <c r="M16" s="148"/>
      <c r="N16" s="148"/>
      <c r="O16" s="151"/>
      <c r="P16" s="152"/>
    </row>
    <row r="17" spans="1:16" s="144" customFormat="1">
      <c r="A17" s="145">
        <v>5</v>
      </c>
      <c r="B17" s="150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8"/>
      <c r="N17" s="148"/>
      <c r="O17" s="147"/>
      <c r="P17" s="149"/>
    </row>
    <row r="18" spans="1:16" s="144" customFormat="1">
      <c r="A18" s="145">
        <v>6</v>
      </c>
      <c r="B18" s="150"/>
      <c r="C18" s="147"/>
      <c r="D18" s="147"/>
      <c r="E18" s="147"/>
      <c r="F18" s="147"/>
      <c r="G18" s="147"/>
      <c r="H18" s="147"/>
      <c r="I18" s="147"/>
      <c r="J18" s="147"/>
      <c r="K18" s="147"/>
      <c r="L18" s="148"/>
      <c r="M18" s="148"/>
      <c r="N18" s="148"/>
      <c r="O18" s="147"/>
      <c r="P18" s="149"/>
    </row>
    <row r="19" spans="1:16" s="144" customFormat="1">
      <c r="A19" s="145">
        <v>7</v>
      </c>
      <c r="B19" s="150"/>
      <c r="C19" s="153"/>
      <c r="D19" s="153"/>
      <c r="E19" s="153"/>
      <c r="F19" s="153"/>
      <c r="G19" s="153"/>
      <c r="H19" s="153"/>
      <c r="I19" s="153"/>
      <c r="J19" s="153"/>
      <c r="K19" s="153"/>
      <c r="L19" s="148"/>
      <c r="M19" s="148"/>
      <c r="N19" s="148"/>
      <c r="O19" s="153"/>
      <c r="P19" s="154"/>
    </row>
    <row r="20" spans="1:16" s="144" customFormat="1">
      <c r="A20" s="145">
        <v>8</v>
      </c>
      <c r="B20" s="150"/>
      <c r="C20" s="153"/>
      <c r="D20" s="153"/>
      <c r="E20" s="153"/>
      <c r="F20" s="153"/>
      <c r="G20" s="153"/>
      <c r="H20" s="153"/>
      <c r="I20" s="153"/>
      <c r="J20" s="153"/>
      <c r="K20" s="153"/>
      <c r="L20" s="148"/>
      <c r="M20" s="148"/>
      <c r="N20" s="148"/>
      <c r="O20" s="153"/>
      <c r="P20" s="154"/>
    </row>
    <row r="21" spans="1:16" s="144" customFormat="1">
      <c r="A21" s="145">
        <v>9</v>
      </c>
      <c r="B21" s="150"/>
      <c r="C21" s="153"/>
      <c r="D21" s="153"/>
      <c r="E21" s="153"/>
      <c r="F21" s="153"/>
      <c r="G21" s="153"/>
      <c r="H21" s="153"/>
      <c r="I21" s="153"/>
      <c r="J21" s="153"/>
      <c r="K21" s="153"/>
      <c r="L21" s="148"/>
      <c r="M21" s="148"/>
      <c r="N21" s="148"/>
      <c r="O21" s="153"/>
      <c r="P21" s="154"/>
    </row>
    <row r="22" spans="1:16" s="144" customFormat="1" ht="16.5" thickBot="1">
      <c r="A22" s="155">
        <v>10</v>
      </c>
      <c r="B22" s="156"/>
      <c r="C22" s="157"/>
      <c r="D22" s="157"/>
      <c r="E22" s="157"/>
      <c r="F22" s="157"/>
      <c r="G22" s="158"/>
      <c r="H22" s="157"/>
      <c r="I22" s="157"/>
      <c r="J22" s="157"/>
      <c r="K22" s="157"/>
      <c r="L22" s="159"/>
      <c r="M22" s="159"/>
      <c r="N22" s="159"/>
      <c r="O22" s="157"/>
      <c r="P22" s="160"/>
    </row>
    <row r="23" spans="1:16" s="144" customFormat="1" ht="16.5" thickBot="1">
      <c r="A23" s="307" t="s">
        <v>88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2"/>
    </row>
    <row r="24" spans="1:16" s="144" customFormat="1" ht="16.5">
      <c r="A24" s="251" t="s">
        <v>593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2"/>
    </row>
    <row r="25" spans="1:16">
      <c r="A25" s="163"/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6"/>
    </row>
    <row r="26" spans="1:16" ht="16.5" thickBot="1">
      <c r="A26" s="166" t="s">
        <v>527</v>
      </c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4"/>
    </row>
    <row r="27" spans="1:16">
      <c r="B27" s="134"/>
    </row>
    <row r="28" spans="1:16">
      <c r="B28" s="134"/>
    </row>
    <row r="29" spans="1:16">
      <c r="B29" s="134"/>
    </row>
    <row r="30" spans="1:16">
      <c r="B30" s="134"/>
    </row>
    <row r="31" spans="1:16">
      <c r="B31" s="134"/>
    </row>
    <row r="32" spans="1:16">
      <c r="B32" s="134"/>
    </row>
    <row r="33" spans="2:2">
      <c r="B33" s="134"/>
    </row>
    <row r="34" spans="2:2">
      <c r="B34" s="134"/>
    </row>
    <row r="35" spans="2:2">
      <c r="B35" s="134"/>
    </row>
    <row r="36" spans="2:2">
      <c r="B36" s="134"/>
    </row>
    <row r="37" spans="2:2">
      <c r="B37" s="134"/>
    </row>
    <row r="38" spans="2:2">
      <c r="B38" s="134"/>
    </row>
    <row r="39" spans="2:2">
      <c r="B39" s="134"/>
    </row>
    <row r="40" spans="2:2">
      <c r="B40" s="134"/>
    </row>
    <row r="41" spans="2:2">
      <c r="B41" s="134"/>
    </row>
    <row r="42" spans="2:2">
      <c r="B42" s="134"/>
    </row>
    <row r="43" spans="2:2">
      <c r="B43" s="134"/>
    </row>
    <row r="44" spans="2:2">
      <c r="B44" s="134"/>
    </row>
    <row r="45" spans="2:2">
      <c r="B45" s="134"/>
    </row>
    <row r="46" spans="2:2">
      <c r="B46" s="134"/>
    </row>
    <row r="47" spans="2:2">
      <c r="B47" s="134"/>
    </row>
    <row r="48" spans="2:2">
      <c r="B48" s="134"/>
    </row>
    <row r="49" spans="2:2">
      <c r="B49" s="134"/>
    </row>
    <row r="50" spans="2:2">
      <c r="B50" s="134"/>
    </row>
    <row r="51" spans="2:2">
      <c r="B51" s="134"/>
    </row>
    <row r="52" spans="2:2">
      <c r="B52" s="134"/>
    </row>
    <row r="53" spans="2:2">
      <c r="B53" s="134"/>
    </row>
    <row r="54" spans="2:2">
      <c r="B54" s="134"/>
    </row>
    <row r="55" spans="2:2">
      <c r="B55" s="134"/>
    </row>
    <row r="56" spans="2:2">
      <c r="B56" s="134"/>
    </row>
    <row r="57" spans="2:2">
      <c r="B57" s="134"/>
    </row>
    <row r="58" spans="2:2">
      <c r="B58" s="134"/>
    </row>
    <row r="59" spans="2:2">
      <c r="B59" s="134"/>
    </row>
    <row r="60" spans="2:2">
      <c r="B60" s="134"/>
    </row>
    <row r="61" spans="2:2">
      <c r="B61" s="134"/>
    </row>
    <row r="62" spans="2:2">
      <c r="B62" s="134"/>
    </row>
    <row r="63" spans="2:2">
      <c r="B63" s="134"/>
    </row>
    <row r="64" spans="2:2">
      <c r="B64" s="134"/>
    </row>
    <row r="65" spans="2:2">
      <c r="B65" s="134"/>
    </row>
    <row r="66" spans="2:2">
      <c r="B66" s="134"/>
    </row>
    <row r="67" spans="2:2">
      <c r="B67" s="134"/>
    </row>
    <row r="68" spans="2:2">
      <c r="B68" s="134"/>
    </row>
    <row r="69" spans="2:2">
      <c r="B69" s="134"/>
    </row>
    <row r="70" spans="2:2">
      <c r="B70" s="134"/>
    </row>
    <row r="71" spans="2:2">
      <c r="B71" s="134"/>
    </row>
    <row r="72" spans="2:2">
      <c r="B72" s="134"/>
    </row>
    <row r="73" spans="2:2">
      <c r="B73" s="134"/>
    </row>
    <row r="74" spans="2:2">
      <c r="B74" s="134"/>
    </row>
    <row r="75" spans="2:2">
      <c r="B75" s="134"/>
    </row>
    <row r="76" spans="2:2">
      <c r="B76" s="134"/>
    </row>
    <row r="77" spans="2:2">
      <c r="B77" s="134"/>
    </row>
    <row r="78" spans="2:2">
      <c r="B78" s="134"/>
    </row>
    <row r="79" spans="2:2">
      <c r="B79" s="134"/>
    </row>
    <row r="80" spans="2:2">
      <c r="B80" s="134"/>
    </row>
    <row r="81" spans="2:2">
      <c r="B81" s="134"/>
    </row>
    <row r="82" spans="2:2">
      <c r="B82" s="134"/>
    </row>
    <row r="83" spans="2:2">
      <c r="B83" s="134"/>
    </row>
    <row r="84" spans="2:2">
      <c r="B84" s="134"/>
    </row>
    <row r="85" spans="2:2">
      <c r="B85" s="134"/>
    </row>
    <row r="86" spans="2:2">
      <c r="B86" s="134"/>
    </row>
    <row r="87" spans="2:2">
      <c r="B87" s="134"/>
    </row>
    <row r="88" spans="2:2">
      <c r="B88" s="134"/>
    </row>
    <row r="89" spans="2:2">
      <c r="B89" s="134"/>
    </row>
    <row r="90" spans="2:2">
      <c r="B90" s="134"/>
    </row>
    <row r="91" spans="2:2">
      <c r="B91" s="134"/>
    </row>
    <row r="92" spans="2:2">
      <c r="B92" s="134"/>
    </row>
    <row r="93" spans="2:2">
      <c r="B93" s="134"/>
    </row>
    <row r="94" spans="2:2">
      <c r="B94" s="134"/>
    </row>
    <row r="95" spans="2:2">
      <c r="B95" s="134"/>
    </row>
    <row r="96" spans="2:2">
      <c r="B96" s="134"/>
    </row>
    <row r="97" spans="2:2">
      <c r="B97" s="134"/>
    </row>
    <row r="98" spans="2:2">
      <c r="B98" s="134"/>
    </row>
    <row r="99" spans="2:2">
      <c r="B99" s="134"/>
    </row>
    <row r="100" spans="2:2">
      <c r="B100" s="134"/>
    </row>
    <row r="101" spans="2:2">
      <c r="B101" s="134"/>
    </row>
    <row r="102" spans="2:2">
      <c r="B102" s="134"/>
    </row>
    <row r="103" spans="2:2">
      <c r="B103" s="134"/>
    </row>
    <row r="104" spans="2:2">
      <c r="B104" s="134"/>
    </row>
    <row r="105" spans="2:2">
      <c r="B105" s="134"/>
    </row>
    <row r="106" spans="2:2">
      <c r="B106" s="134"/>
    </row>
    <row r="107" spans="2:2">
      <c r="B107" s="134"/>
    </row>
    <row r="108" spans="2:2">
      <c r="B108" s="134"/>
    </row>
    <row r="109" spans="2:2">
      <c r="B109" s="134"/>
    </row>
    <row r="110" spans="2:2">
      <c r="B110" s="134"/>
    </row>
    <row r="111" spans="2:2">
      <c r="B111" s="134"/>
    </row>
    <row r="112" spans="2:2">
      <c r="B112" s="134"/>
    </row>
    <row r="113" spans="2:2">
      <c r="B113" s="134"/>
    </row>
    <row r="114" spans="2:2">
      <c r="B114" s="134"/>
    </row>
    <row r="115" spans="2:2">
      <c r="B115" s="134"/>
    </row>
    <row r="116" spans="2:2">
      <c r="B116" s="134"/>
    </row>
    <row r="117" spans="2:2">
      <c r="B117" s="134"/>
    </row>
    <row r="118" spans="2:2">
      <c r="B118" s="134"/>
    </row>
    <row r="119" spans="2:2">
      <c r="B119" s="134"/>
    </row>
    <row r="120" spans="2:2">
      <c r="B120" s="134"/>
    </row>
    <row r="121" spans="2:2">
      <c r="B121" s="134"/>
    </row>
    <row r="122" spans="2:2">
      <c r="B122" s="134"/>
    </row>
    <row r="123" spans="2:2">
      <c r="B123" s="134"/>
    </row>
    <row r="124" spans="2:2">
      <c r="B124" s="134"/>
    </row>
    <row r="125" spans="2:2">
      <c r="B125" s="134"/>
    </row>
    <row r="126" spans="2:2">
      <c r="B126" s="134"/>
    </row>
    <row r="127" spans="2:2">
      <c r="B127" s="134"/>
    </row>
    <row r="128" spans="2:2">
      <c r="B128" s="134"/>
    </row>
    <row r="129" spans="2:2">
      <c r="B129" s="134"/>
    </row>
    <row r="130" spans="2:2">
      <c r="B130" s="134"/>
    </row>
    <row r="131" spans="2:2">
      <c r="B131" s="134"/>
    </row>
    <row r="132" spans="2:2">
      <c r="B132" s="134"/>
    </row>
    <row r="133" spans="2:2">
      <c r="B133" s="134"/>
    </row>
    <row r="134" spans="2:2">
      <c r="B134" s="134"/>
    </row>
    <row r="135" spans="2:2">
      <c r="B135" s="134"/>
    </row>
    <row r="136" spans="2:2">
      <c r="B136" s="134"/>
    </row>
    <row r="137" spans="2:2">
      <c r="B137" s="134"/>
    </row>
    <row r="138" spans="2:2">
      <c r="B138" s="134"/>
    </row>
    <row r="139" spans="2:2">
      <c r="B139" s="134"/>
    </row>
    <row r="140" spans="2:2">
      <c r="B140" s="134"/>
    </row>
    <row r="141" spans="2:2">
      <c r="B141" s="134"/>
    </row>
    <row r="142" spans="2:2">
      <c r="B142" s="134"/>
    </row>
    <row r="143" spans="2:2">
      <c r="B143" s="134"/>
    </row>
    <row r="144" spans="2:2">
      <c r="B144" s="134"/>
    </row>
    <row r="145" spans="2:2">
      <c r="B145" s="134"/>
    </row>
    <row r="146" spans="2:2">
      <c r="B146" s="134"/>
    </row>
    <row r="147" spans="2:2">
      <c r="B147" s="134"/>
    </row>
    <row r="148" spans="2:2">
      <c r="B148" s="134"/>
    </row>
    <row r="149" spans="2:2">
      <c r="B149" s="134"/>
    </row>
    <row r="150" spans="2:2">
      <c r="B150" s="134"/>
    </row>
    <row r="151" spans="2:2">
      <c r="B151" s="134"/>
    </row>
    <row r="152" spans="2:2">
      <c r="B152" s="134"/>
    </row>
    <row r="153" spans="2:2">
      <c r="B153" s="134"/>
    </row>
    <row r="154" spans="2:2">
      <c r="B154" s="134"/>
    </row>
    <row r="155" spans="2:2">
      <c r="B155" s="134"/>
    </row>
    <row r="156" spans="2:2">
      <c r="B156" s="134"/>
    </row>
    <row r="157" spans="2:2">
      <c r="B157" s="134"/>
    </row>
    <row r="158" spans="2:2">
      <c r="B158" s="134"/>
    </row>
    <row r="159" spans="2:2">
      <c r="B159" s="134"/>
    </row>
    <row r="160" spans="2:2">
      <c r="B160" s="134"/>
    </row>
    <row r="161" spans="2:2">
      <c r="B161" s="134"/>
    </row>
    <row r="162" spans="2:2">
      <c r="B162" s="134"/>
    </row>
    <row r="163" spans="2:2">
      <c r="B163" s="134"/>
    </row>
    <row r="164" spans="2:2">
      <c r="B164" s="134"/>
    </row>
    <row r="165" spans="2:2">
      <c r="B165" s="134"/>
    </row>
    <row r="166" spans="2:2">
      <c r="B166" s="134"/>
    </row>
    <row r="167" spans="2:2">
      <c r="B167" s="134"/>
    </row>
    <row r="168" spans="2:2">
      <c r="B168" s="134"/>
    </row>
    <row r="169" spans="2:2">
      <c r="B169" s="134"/>
    </row>
    <row r="170" spans="2:2">
      <c r="B170" s="134"/>
    </row>
    <row r="171" spans="2:2">
      <c r="B171" s="134"/>
    </row>
    <row r="172" spans="2:2">
      <c r="B172" s="134"/>
    </row>
    <row r="173" spans="2:2">
      <c r="B173" s="134"/>
    </row>
    <row r="174" spans="2:2">
      <c r="B174" s="134"/>
    </row>
    <row r="175" spans="2:2">
      <c r="B175" s="134"/>
    </row>
    <row r="176" spans="2:2">
      <c r="B176" s="134"/>
    </row>
    <row r="177" spans="2:2">
      <c r="B177" s="134"/>
    </row>
    <row r="178" spans="2:2">
      <c r="B178" s="134"/>
    </row>
    <row r="179" spans="2:2">
      <c r="B179" s="134"/>
    </row>
    <row r="180" spans="2:2">
      <c r="B180" s="134"/>
    </row>
    <row r="181" spans="2:2">
      <c r="B181" s="134"/>
    </row>
    <row r="182" spans="2:2">
      <c r="B182" s="134"/>
    </row>
    <row r="183" spans="2:2">
      <c r="B183" s="134"/>
    </row>
    <row r="184" spans="2:2">
      <c r="B184" s="134"/>
    </row>
    <row r="185" spans="2:2">
      <c r="B185" s="134"/>
    </row>
    <row r="186" spans="2:2">
      <c r="B186" s="134"/>
    </row>
    <row r="187" spans="2:2">
      <c r="B187" s="134"/>
    </row>
    <row r="188" spans="2:2">
      <c r="B188" s="134"/>
    </row>
    <row r="189" spans="2:2">
      <c r="B189" s="134"/>
    </row>
    <row r="190" spans="2:2">
      <c r="B190" s="134"/>
    </row>
    <row r="191" spans="2:2">
      <c r="B191" s="134"/>
    </row>
    <row r="192" spans="2:2">
      <c r="B192" s="134"/>
    </row>
    <row r="193" spans="2:2">
      <c r="B193" s="134"/>
    </row>
    <row r="194" spans="2:2">
      <c r="B194" s="134"/>
    </row>
    <row r="195" spans="2:2">
      <c r="B195" s="134"/>
    </row>
    <row r="196" spans="2:2">
      <c r="B196" s="134"/>
    </row>
    <row r="197" spans="2:2">
      <c r="B197" s="134"/>
    </row>
    <row r="198" spans="2:2">
      <c r="B198" s="134"/>
    </row>
    <row r="199" spans="2:2">
      <c r="B199" s="134"/>
    </row>
    <row r="200" spans="2:2">
      <c r="B200" s="134"/>
    </row>
    <row r="201" spans="2:2">
      <c r="B201" s="134"/>
    </row>
    <row r="202" spans="2:2">
      <c r="B202" s="134"/>
    </row>
    <row r="203" spans="2:2">
      <c r="B203" s="134"/>
    </row>
    <row r="204" spans="2:2">
      <c r="B204" s="134"/>
    </row>
    <row r="205" spans="2:2">
      <c r="B205" s="134"/>
    </row>
    <row r="206" spans="2:2">
      <c r="B206" s="134"/>
    </row>
    <row r="207" spans="2:2">
      <c r="B207" s="134"/>
    </row>
    <row r="208" spans="2:2">
      <c r="B208" s="134"/>
    </row>
    <row r="209" spans="2:2">
      <c r="B209" s="134"/>
    </row>
    <row r="210" spans="2:2">
      <c r="B210" s="134"/>
    </row>
    <row r="211" spans="2:2">
      <c r="B211" s="134"/>
    </row>
    <row r="212" spans="2:2">
      <c r="B212" s="134"/>
    </row>
    <row r="213" spans="2:2">
      <c r="B213" s="134"/>
    </row>
    <row r="214" spans="2:2">
      <c r="B214" s="134"/>
    </row>
    <row r="215" spans="2:2">
      <c r="B215" s="134"/>
    </row>
    <row r="216" spans="2:2">
      <c r="B216" s="134"/>
    </row>
    <row r="217" spans="2:2">
      <c r="B217" s="134"/>
    </row>
    <row r="218" spans="2:2">
      <c r="B218" s="134"/>
    </row>
    <row r="219" spans="2:2">
      <c r="B219" s="134"/>
    </row>
    <row r="220" spans="2:2">
      <c r="B220" s="134"/>
    </row>
    <row r="221" spans="2:2">
      <c r="B221" s="134"/>
    </row>
    <row r="222" spans="2:2">
      <c r="B222" s="134"/>
    </row>
    <row r="223" spans="2:2">
      <c r="B223" s="134"/>
    </row>
    <row r="224" spans="2:2">
      <c r="B224" s="134"/>
    </row>
    <row r="225" spans="2:2">
      <c r="B225" s="134"/>
    </row>
    <row r="226" spans="2:2">
      <c r="B226" s="134"/>
    </row>
    <row r="227" spans="2:2">
      <c r="B227" s="134"/>
    </row>
    <row r="228" spans="2:2">
      <c r="B228" s="134"/>
    </row>
    <row r="229" spans="2:2">
      <c r="B229" s="134"/>
    </row>
    <row r="230" spans="2:2">
      <c r="B230" s="134"/>
    </row>
    <row r="231" spans="2:2">
      <c r="B231" s="134"/>
    </row>
    <row r="232" spans="2:2">
      <c r="B232" s="134"/>
    </row>
    <row r="233" spans="2:2">
      <c r="B233" s="134"/>
    </row>
    <row r="234" spans="2:2">
      <c r="B234" s="134"/>
    </row>
    <row r="235" spans="2:2">
      <c r="B235" s="134"/>
    </row>
    <row r="236" spans="2:2">
      <c r="B236" s="134"/>
    </row>
    <row r="237" spans="2:2">
      <c r="B237" s="134"/>
    </row>
    <row r="238" spans="2:2">
      <c r="B238" s="134"/>
    </row>
    <row r="239" spans="2:2">
      <c r="B239" s="134"/>
    </row>
    <row r="240" spans="2:2">
      <c r="B240" s="134"/>
    </row>
    <row r="241" spans="2:2">
      <c r="B241" s="134"/>
    </row>
    <row r="242" spans="2:2">
      <c r="B242" s="134"/>
    </row>
    <row r="243" spans="2:2">
      <c r="B243" s="134"/>
    </row>
    <row r="244" spans="2:2">
      <c r="B244" s="134"/>
    </row>
    <row r="245" spans="2:2">
      <c r="B245" s="134"/>
    </row>
    <row r="246" spans="2:2">
      <c r="B246" s="134"/>
    </row>
    <row r="247" spans="2:2">
      <c r="B247" s="134"/>
    </row>
    <row r="248" spans="2:2">
      <c r="B248" s="134"/>
    </row>
    <row r="249" spans="2:2">
      <c r="B249" s="134"/>
    </row>
    <row r="250" spans="2:2">
      <c r="B250" s="134"/>
    </row>
  </sheetData>
  <mergeCells count="7">
    <mergeCell ref="M6:N6"/>
    <mergeCell ref="M7:N7"/>
    <mergeCell ref="B6:D6"/>
    <mergeCell ref="F6:H6"/>
    <mergeCell ref="B7:D7"/>
    <mergeCell ref="F7:H7"/>
    <mergeCell ref="I6:L6"/>
  </mergeCells>
  <phoneticPr fontId="6" type="noConversion"/>
  <pageMargins left="0.5" right="0.5" top="1" bottom="1" header="0.5" footer="0.5"/>
  <pageSetup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tabColor rgb="FFC00000"/>
  </sheetPr>
  <dimension ref="A1:Q29"/>
  <sheetViews>
    <sheetView workbookViewId="0">
      <selection activeCell="D15" sqref="D15"/>
    </sheetView>
  </sheetViews>
  <sheetFormatPr defaultRowHeight="15.75"/>
  <cols>
    <col min="1" max="1" width="28.7109375" style="169" customWidth="1"/>
    <col min="2" max="16" width="8.7109375" style="134" customWidth="1"/>
    <col min="17" max="17" width="9.140625" style="134"/>
  </cols>
  <sheetData>
    <row r="1" spans="1:16" ht="17.25" thickBot="1">
      <c r="A1" s="11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72"/>
      <c r="P1" s="173"/>
    </row>
    <row r="2" spans="1:16" ht="17.25" thickBot="1">
      <c r="A2" s="12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 t="s">
        <v>107</v>
      </c>
      <c r="O2" s="42"/>
      <c r="P2" s="176"/>
    </row>
    <row r="3" spans="1:16" ht="16.5">
      <c r="A3" s="48" t="s">
        <v>83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530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ht="17.25" thickBot="1">
      <c r="A5" s="52"/>
      <c r="B5" s="49"/>
      <c r="C5" s="49" t="s">
        <v>116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478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>
      <c r="A12" s="178" t="s">
        <v>90</v>
      </c>
      <c r="B12" s="179"/>
      <c r="C12" s="179"/>
      <c r="D12" s="179"/>
      <c r="E12" s="179"/>
      <c r="F12" s="179"/>
      <c r="G12" s="180"/>
      <c r="H12" s="179"/>
      <c r="I12" s="179"/>
      <c r="J12" s="179"/>
      <c r="K12" s="179"/>
      <c r="L12" s="180"/>
      <c r="M12" s="180"/>
      <c r="N12" s="180"/>
      <c r="O12" s="179"/>
      <c r="P12" s="181"/>
    </row>
    <row r="13" spans="1:16">
      <c r="A13" s="182" t="s">
        <v>91</v>
      </c>
      <c r="B13" s="153"/>
      <c r="C13" s="147"/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>
      <c r="A14" s="182" t="s">
        <v>92</v>
      </c>
      <c r="B14" s="153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25.5">
      <c r="A15" s="182" t="s">
        <v>93</v>
      </c>
      <c r="B15" s="153"/>
      <c r="C15" s="147"/>
      <c r="D15" s="561" t="s">
        <v>677</v>
      </c>
      <c r="E15" s="147"/>
      <c r="F15" s="147"/>
      <c r="G15" s="147"/>
      <c r="H15" s="147"/>
      <c r="I15" s="147"/>
      <c r="J15" s="147"/>
      <c r="K15" s="147"/>
      <c r="L15" s="148"/>
      <c r="M15" s="148"/>
      <c r="N15" s="148"/>
      <c r="O15" s="147"/>
      <c r="P15" s="149"/>
    </row>
    <row r="16" spans="1:16">
      <c r="A16" s="182" t="s">
        <v>94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48"/>
      <c r="M16" s="148"/>
      <c r="N16" s="148"/>
      <c r="O16" s="151"/>
      <c r="P16" s="152"/>
    </row>
    <row r="17" spans="1:16">
      <c r="A17" s="182" t="s">
        <v>95</v>
      </c>
      <c r="B17" s="151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8"/>
      <c r="N17" s="148"/>
      <c r="O17" s="147"/>
      <c r="P17" s="149"/>
    </row>
    <row r="18" spans="1:16" ht="16.5" thickBot="1">
      <c r="A18" s="183" t="s">
        <v>96</v>
      </c>
      <c r="B18" s="184"/>
      <c r="C18" s="158"/>
      <c r="D18" s="158"/>
      <c r="E18" s="158"/>
      <c r="F18" s="158"/>
      <c r="G18" s="158"/>
      <c r="H18" s="158"/>
      <c r="I18" s="158"/>
      <c r="J18" s="158"/>
      <c r="K18" s="158"/>
      <c r="L18" s="159"/>
      <c r="M18" s="159"/>
      <c r="N18" s="159"/>
      <c r="O18" s="158"/>
      <c r="P18" s="185"/>
    </row>
    <row r="19" spans="1:16" ht="16.5" thickBot="1">
      <c r="A19" s="186" t="s">
        <v>97</v>
      </c>
      <c r="B19" s="187">
        <f>SUM(B13:B18)</f>
        <v>0</v>
      </c>
      <c r="C19" s="187">
        <f t="shared" ref="C19:P19" si="0">SUM(C13:C18)</f>
        <v>0</v>
      </c>
      <c r="D19" s="187">
        <f t="shared" si="0"/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  <c r="K19" s="187">
        <f t="shared" si="0"/>
        <v>0</v>
      </c>
      <c r="L19" s="187">
        <f t="shared" si="0"/>
        <v>0</v>
      </c>
      <c r="M19" s="187">
        <f t="shared" si="0"/>
        <v>0</v>
      </c>
      <c r="N19" s="187">
        <f t="shared" si="0"/>
        <v>0</v>
      </c>
      <c r="O19" s="187">
        <f t="shared" si="0"/>
        <v>0</v>
      </c>
      <c r="P19" s="188">
        <f t="shared" si="0"/>
        <v>0</v>
      </c>
    </row>
    <row r="20" spans="1:16">
      <c r="A20" s="178" t="s">
        <v>98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332"/>
    </row>
    <row r="21" spans="1:16">
      <c r="A21" s="182" t="s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6">
      <c r="A22" s="182" t="s">
        <v>100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</row>
    <row r="23" spans="1:16">
      <c r="A23" s="190" t="s">
        <v>101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308"/>
    </row>
    <row r="24" spans="1:16" ht="16.5" thickBot="1">
      <c r="A24" s="327" t="s">
        <v>264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33"/>
    </row>
    <row r="25" spans="1:16" ht="16.5" thickBot="1">
      <c r="A25" s="186" t="s">
        <v>102</v>
      </c>
      <c r="B25" s="187">
        <f>SUM(B21:B24)</f>
        <v>0</v>
      </c>
      <c r="C25" s="187">
        <f t="shared" ref="C25:P25" si="1">SUM(C21:C24)</f>
        <v>0</v>
      </c>
      <c r="D25" s="187">
        <f t="shared" si="1"/>
        <v>0</v>
      </c>
      <c r="E25" s="187">
        <f t="shared" si="1"/>
        <v>0</v>
      </c>
      <c r="F25" s="187">
        <f t="shared" si="1"/>
        <v>0</v>
      </c>
      <c r="G25" s="187">
        <f t="shared" si="1"/>
        <v>0</v>
      </c>
      <c r="H25" s="187">
        <f t="shared" si="1"/>
        <v>0</v>
      </c>
      <c r="I25" s="187">
        <f t="shared" si="1"/>
        <v>0</v>
      </c>
      <c r="J25" s="187">
        <f t="shared" si="1"/>
        <v>0</v>
      </c>
      <c r="K25" s="187">
        <f t="shared" si="1"/>
        <v>0</v>
      </c>
      <c r="L25" s="187">
        <f t="shared" si="1"/>
        <v>0</v>
      </c>
      <c r="M25" s="187">
        <f>SUM(M21:M24)</f>
        <v>0</v>
      </c>
      <c r="N25" s="187">
        <f t="shared" si="1"/>
        <v>0</v>
      </c>
      <c r="O25" s="187">
        <f t="shared" si="1"/>
        <v>0</v>
      </c>
      <c r="P25" s="188">
        <f t="shared" si="1"/>
        <v>0</v>
      </c>
    </row>
    <row r="26" spans="1:16" ht="16.5" thickBot="1">
      <c r="A26" s="373" t="s">
        <v>103</v>
      </c>
      <c r="B26" s="187">
        <f>B19+B25</f>
        <v>0</v>
      </c>
      <c r="C26" s="187">
        <f t="shared" ref="C26:P26" si="2">C19+C25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87">
        <f t="shared" si="2"/>
        <v>0</v>
      </c>
      <c r="J26" s="187">
        <f t="shared" si="2"/>
        <v>0</v>
      </c>
      <c r="K26" s="187">
        <f t="shared" si="2"/>
        <v>0</v>
      </c>
      <c r="L26" s="187">
        <f t="shared" si="2"/>
        <v>0</v>
      </c>
      <c r="M26" s="187">
        <f>M19+M25</f>
        <v>0</v>
      </c>
      <c r="N26" s="187">
        <f t="shared" si="2"/>
        <v>0</v>
      </c>
      <c r="O26" s="187">
        <f t="shared" si="2"/>
        <v>0</v>
      </c>
      <c r="P26" s="188">
        <f t="shared" si="2"/>
        <v>0</v>
      </c>
    </row>
    <row r="27" spans="1:16" ht="16.5">
      <c r="A27" s="251" t="s">
        <v>593</v>
      </c>
      <c r="B27" s="16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</row>
    <row r="28" spans="1:16">
      <c r="A28" s="194" t="s">
        <v>117</v>
      </c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7"/>
    </row>
    <row r="29" spans="1:16" ht="16.5" thickBot="1">
      <c r="A29" s="166" t="s">
        <v>527</v>
      </c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/>
    </row>
  </sheetData>
  <mergeCells count="7">
    <mergeCell ref="M6:N6"/>
    <mergeCell ref="M7:N7"/>
    <mergeCell ref="B6:D6"/>
    <mergeCell ref="F6:H6"/>
    <mergeCell ref="B7:D7"/>
    <mergeCell ref="F7:H7"/>
    <mergeCell ref="I6:L6"/>
  </mergeCells>
  <phoneticPr fontId="6" type="noConversion"/>
  <pageMargins left="0.5" right="0.5" top="1" bottom="1" header="0.5" footer="0.5"/>
  <pageSetup scale="8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26"/>
  <sheetViews>
    <sheetView topLeftCell="A7" workbookViewId="0">
      <selection activeCell="C24" sqref="C24:P24"/>
    </sheetView>
  </sheetViews>
  <sheetFormatPr defaultRowHeight="12.75"/>
  <cols>
    <col min="1" max="1" width="11.28515625" customWidth="1"/>
  </cols>
  <sheetData>
    <row r="1" spans="1:16" ht="17.25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19"/>
      <c r="P1" s="121"/>
    </row>
    <row r="2" spans="1:16" ht="17.2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 t="s">
        <v>110</v>
      </c>
      <c r="O2" s="127"/>
      <c r="P2" s="128"/>
    </row>
    <row r="3" spans="1:16" ht="16.5">
      <c r="A3" s="555" t="s">
        <v>612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532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ht="17.25" thickBot="1">
      <c r="A5" s="52"/>
      <c r="B5" s="49"/>
      <c r="C5" s="49" t="s">
        <v>419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7.25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356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 ht="17.25" thickBot="1">
      <c r="A12" s="325" t="s">
        <v>417</v>
      </c>
      <c r="B12" s="136"/>
      <c r="C12" s="136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</row>
    <row r="13" spans="1:16" ht="15.75">
      <c r="A13" s="139" t="s">
        <v>627</v>
      </c>
      <c r="B13" s="140">
        <f>+'P-5(E)(i)'!B26</f>
        <v>4.0730000000000004</v>
      </c>
      <c r="C13" s="140">
        <f>+'P-5(E)(i)'!C26</f>
        <v>0</v>
      </c>
      <c r="D13" s="140">
        <f>+'P-5(E)(i)'!D26</f>
        <v>0</v>
      </c>
      <c r="E13" s="140">
        <f>+'P-5(E)(i)'!E26</f>
        <v>0</v>
      </c>
      <c r="F13" s="140">
        <f>+'P-5(E)(i)'!F26</f>
        <v>0</v>
      </c>
      <c r="G13" s="140">
        <f>+'P-5(E)(i)'!G26</f>
        <v>0</v>
      </c>
      <c r="H13" s="140">
        <f>+'P-5(E)(i)'!H26</f>
        <v>0</v>
      </c>
      <c r="I13" s="140">
        <f>+'P-5(E)(i)'!I26</f>
        <v>0</v>
      </c>
      <c r="J13" s="140">
        <f>+'P-5(E)(i)'!J26</f>
        <v>0</v>
      </c>
      <c r="K13" s="140">
        <f>+'P-5(E)(i)'!K26</f>
        <v>0</v>
      </c>
      <c r="L13" s="140">
        <f>+'P-5(E)(i)'!L26</f>
        <v>0</v>
      </c>
      <c r="M13" s="140">
        <f>+'P-5(E)(i)'!M26</f>
        <v>0</v>
      </c>
      <c r="N13" s="140">
        <f>+'P-5(E)(i)'!N26</f>
        <v>0</v>
      </c>
      <c r="O13" s="140">
        <f>+'P-5(E)(i)'!O26</f>
        <v>0</v>
      </c>
      <c r="P13" s="140">
        <f>+'P-5(E)(i)'!P26</f>
        <v>0</v>
      </c>
    </row>
    <row r="14" spans="1:16" ht="15.75">
      <c r="A14" s="145" t="s">
        <v>628</v>
      </c>
      <c r="B14" s="146">
        <f>+'P-5(E)(i)'!B58</f>
        <v>7.7290000000000001</v>
      </c>
      <c r="C14" s="146">
        <f>+'P-5(E)(i)'!C58</f>
        <v>0</v>
      </c>
      <c r="D14" s="146">
        <f>+'P-5(E)(i)'!D58</f>
        <v>0</v>
      </c>
      <c r="E14" s="146">
        <f>+'P-5(E)(i)'!E58</f>
        <v>0</v>
      </c>
      <c r="F14" s="146">
        <f>+'P-5(E)(i)'!F58</f>
        <v>0</v>
      </c>
      <c r="G14" s="146">
        <f>+'P-5(E)(i)'!G58</f>
        <v>0</v>
      </c>
      <c r="H14" s="146">
        <f>+'P-5(E)(i)'!H58</f>
        <v>0</v>
      </c>
      <c r="I14" s="146">
        <f>+'P-5(E)(i)'!I58</f>
        <v>0</v>
      </c>
      <c r="J14" s="146">
        <f>+'P-5(E)(i)'!J58</f>
        <v>0</v>
      </c>
      <c r="K14" s="146">
        <f>+'P-5(E)(i)'!K58</f>
        <v>0</v>
      </c>
      <c r="L14" s="146">
        <f>+'P-5(E)(i)'!L58</f>
        <v>0</v>
      </c>
      <c r="M14" s="146">
        <f>+'P-5(E)(i)'!M58</f>
        <v>0</v>
      </c>
      <c r="N14" s="146">
        <f>+'P-5(E)(i)'!N58</f>
        <v>0</v>
      </c>
      <c r="O14" s="146">
        <f>+'P-5(E)(i)'!O58</f>
        <v>0</v>
      </c>
      <c r="P14" s="146">
        <f>+'P-5(E)(i)'!P58</f>
        <v>0</v>
      </c>
    </row>
    <row r="15" spans="1:16" ht="15.75">
      <c r="A15" s="145" t="s">
        <v>629</v>
      </c>
      <c r="B15" s="146">
        <f>+'P-5(E)(i)'!B90</f>
        <v>7.32</v>
      </c>
      <c r="C15" s="146">
        <f>+'P-5(E)(i)'!C90</f>
        <v>0</v>
      </c>
      <c r="D15" s="146">
        <f>+'P-5(E)(i)'!D90</f>
        <v>0</v>
      </c>
      <c r="E15" s="146">
        <f>+'P-5(E)(i)'!E90</f>
        <v>0</v>
      </c>
      <c r="F15" s="146">
        <f>+'P-5(E)(i)'!F90</f>
        <v>0</v>
      </c>
      <c r="G15" s="146">
        <f>+'P-5(E)(i)'!G90</f>
        <v>0</v>
      </c>
      <c r="H15" s="146">
        <f>+'P-5(E)(i)'!H90</f>
        <v>0</v>
      </c>
      <c r="I15" s="146">
        <f>+'P-5(E)(i)'!I90</f>
        <v>0</v>
      </c>
      <c r="J15" s="146">
        <f>+'P-5(E)(i)'!J90</f>
        <v>0</v>
      </c>
      <c r="K15" s="146">
        <f>+'P-5(E)(i)'!K90</f>
        <v>0</v>
      </c>
      <c r="L15" s="146">
        <f>+'P-5(E)(i)'!L90</f>
        <v>0</v>
      </c>
      <c r="M15" s="146">
        <f>+'P-5(E)(i)'!M90</f>
        <v>0</v>
      </c>
      <c r="N15" s="146">
        <f>+'P-5(E)(i)'!N90</f>
        <v>0</v>
      </c>
      <c r="O15" s="146">
        <f>+'P-5(E)(i)'!O90</f>
        <v>0</v>
      </c>
      <c r="P15" s="146">
        <f>+'P-5(E)(i)'!P90</f>
        <v>0</v>
      </c>
    </row>
    <row r="16" spans="1:16" ht="15.75">
      <c r="A16" s="145" t="s">
        <v>630</v>
      </c>
      <c r="B16" s="150">
        <f>+'P-5(E)(i)'!B124</f>
        <v>9.0549999999999997</v>
      </c>
      <c r="C16" s="150">
        <f>+'P-5(E)(i)'!C124</f>
        <v>0</v>
      </c>
      <c r="D16" s="150">
        <f>+'P-5(E)(i)'!D124</f>
        <v>0</v>
      </c>
      <c r="E16" s="150">
        <f>+'P-5(E)(i)'!E124</f>
        <v>0</v>
      </c>
      <c r="F16" s="150">
        <f>+'P-5(E)(i)'!F124</f>
        <v>0</v>
      </c>
      <c r="G16" s="150">
        <f>+'P-5(E)(i)'!G124</f>
        <v>0</v>
      </c>
      <c r="H16" s="150">
        <f>+'P-5(E)(i)'!H124</f>
        <v>0</v>
      </c>
      <c r="I16" s="150">
        <f>+'P-5(E)(i)'!I124</f>
        <v>0</v>
      </c>
      <c r="J16" s="150">
        <f>+'P-5(E)(i)'!J124</f>
        <v>0</v>
      </c>
      <c r="K16" s="150">
        <f>+'P-5(E)(i)'!K124</f>
        <v>0</v>
      </c>
      <c r="L16" s="150">
        <f>+'P-5(E)(i)'!L124</f>
        <v>0</v>
      </c>
      <c r="M16" s="150">
        <f>+'P-5(E)(i)'!M124</f>
        <v>0</v>
      </c>
      <c r="N16" s="150">
        <f>+'P-5(E)(i)'!N124</f>
        <v>0</v>
      </c>
      <c r="O16" s="150">
        <f>+'P-5(E)(i)'!O124</f>
        <v>0</v>
      </c>
      <c r="P16" s="150">
        <f>+'P-5(E)(i)'!P124</f>
        <v>0</v>
      </c>
    </row>
    <row r="17" spans="1:16" ht="15.75">
      <c r="A17" s="145" t="s">
        <v>631</v>
      </c>
      <c r="B17" s="150">
        <f>+'P-5(E)(i)'!B156</f>
        <v>1.5939999999999999</v>
      </c>
      <c r="C17" s="150">
        <f>+'P-5(E)(i)'!C156</f>
        <v>0</v>
      </c>
      <c r="D17" s="150">
        <f>+'P-5(E)(i)'!D156</f>
        <v>0</v>
      </c>
      <c r="E17" s="150">
        <f>+'P-5(E)(i)'!E156</f>
        <v>0</v>
      </c>
      <c r="F17" s="150">
        <f>+'P-5(E)(i)'!F156</f>
        <v>0</v>
      </c>
      <c r="G17" s="150">
        <f>+'P-5(E)(i)'!G156</f>
        <v>0</v>
      </c>
      <c r="H17" s="150">
        <f>+'P-5(E)(i)'!H156</f>
        <v>0</v>
      </c>
      <c r="I17" s="150">
        <f>+'P-5(E)(i)'!I156</f>
        <v>0</v>
      </c>
      <c r="J17" s="150">
        <f>+'P-5(E)(i)'!J156</f>
        <v>0</v>
      </c>
      <c r="K17" s="150">
        <f>+'P-5(E)(i)'!K156</f>
        <v>0</v>
      </c>
      <c r="L17" s="150">
        <f>+'P-5(E)(i)'!L156</f>
        <v>0</v>
      </c>
      <c r="M17" s="150">
        <f>+'P-5(E)(i)'!M156</f>
        <v>0</v>
      </c>
      <c r="N17" s="150">
        <f>+'P-5(E)(i)'!N156</f>
        <v>0</v>
      </c>
      <c r="O17" s="150">
        <f>+'P-5(E)(i)'!O156</f>
        <v>0</v>
      </c>
      <c r="P17" s="150">
        <f>+'P-5(E)(i)'!P156</f>
        <v>0</v>
      </c>
    </row>
    <row r="18" spans="1:16" ht="15.75">
      <c r="A18" s="145" t="s">
        <v>632</v>
      </c>
      <c r="B18" s="150">
        <f>+'P-5(E)(i)'!B188</f>
        <v>9.6780000000000008</v>
      </c>
      <c r="C18" s="150">
        <f>+'P-5(E)(i)'!C188</f>
        <v>0</v>
      </c>
      <c r="D18" s="150">
        <f>+'P-5(E)(i)'!D188</f>
        <v>0</v>
      </c>
      <c r="E18" s="150">
        <f>+'P-5(E)(i)'!E188</f>
        <v>0</v>
      </c>
      <c r="F18" s="150">
        <f>+'P-5(E)(i)'!F188</f>
        <v>0</v>
      </c>
      <c r="G18" s="150">
        <f>+'P-5(E)(i)'!G188</f>
        <v>0</v>
      </c>
      <c r="H18" s="150">
        <f>+'P-5(E)(i)'!H188</f>
        <v>0</v>
      </c>
      <c r="I18" s="150">
        <f>+'P-5(E)(i)'!I188</f>
        <v>0</v>
      </c>
      <c r="J18" s="150">
        <f>+'P-5(E)(i)'!J188</f>
        <v>0</v>
      </c>
      <c r="K18" s="150">
        <f>+'P-5(E)(i)'!K188</f>
        <v>0</v>
      </c>
      <c r="L18" s="150">
        <f>+'P-5(E)(i)'!L188</f>
        <v>0</v>
      </c>
      <c r="M18" s="150">
        <f>+'P-5(E)(i)'!M188</f>
        <v>0</v>
      </c>
      <c r="N18" s="150">
        <f>+'P-5(E)(i)'!N188</f>
        <v>0</v>
      </c>
      <c r="O18" s="150">
        <f>+'P-5(E)(i)'!O188</f>
        <v>0</v>
      </c>
      <c r="P18" s="150">
        <f>+'P-5(E)(i)'!P188</f>
        <v>0</v>
      </c>
    </row>
    <row r="19" spans="1:16" ht="15.75">
      <c r="A19" s="145" t="s">
        <v>633</v>
      </c>
      <c r="B19" s="150">
        <f>+'P-5(E)(i)'!B220</f>
        <v>0</v>
      </c>
      <c r="C19" s="150">
        <f>+'P-5(E)(i)'!C220</f>
        <v>3.0820000000000003</v>
      </c>
      <c r="D19" s="150">
        <f>+'P-5(E)(i)'!D220</f>
        <v>0</v>
      </c>
      <c r="E19" s="150">
        <f>+'P-5(E)(i)'!E220</f>
        <v>0</v>
      </c>
      <c r="F19" s="150">
        <f>+'P-5(E)(i)'!F220</f>
        <v>0</v>
      </c>
      <c r="G19" s="150">
        <f>+'P-5(E)(i)'!G220</f>
        <v>0</v>
      </c>
      <c r="H19" s="150">
        <f>+'P-5(E)(i)'!H220</f>
        <v>0</v>
      </c>
      <c r="I19" s="150">
        <f>+'P-5(E)(i)'!I220</f>
        <v>0</v>
      </c>
      <c r="J19" s="150">
        <f>+'P-5(E)(i)'!J220</f>
        <v>0</v>
      </c>
      <c r="K19" s="150">
        <f>+'P-5(E)(i)'!K220</f>
        <v>0</v>
      </c>
      <c r="L19" s="150">
        <f>+'P-5(E)(i)'!L220</f>
        <v>0</v>
      </c>
      <c r="M19" s="150">
        <f>+'P-5(E)(i)'!M220</f>
        <v>0</v>
      </c>
      <c r="N19" s="150">
        <f>+'P-5(E)(i)'!N220</f>
        <v>0</v>
      </c>
      <c r="O19" s="150">
        <f>+'P-5(E)(i)'!O220</f>
        <v>0</v>
      </c>
      <c r="P19" s="150">
        <f>+'P-5(E)(i)'!P220</f>
        <v>0</v>
      </c>
    </row>
    <row r="20" spans="1:16" ht="15.75">
      <c r="A20" s="145" t="s">
        <v>634</v>
      </c>
      <c r="B20" s="150">
        <f>+'P-5(E)(i)'!B254</f>
        <v>0</v>
      </c>
      <c r="C20" s="150">
        <f>+'P-5(E)(i)'!C254</f>
        <v>7.8239999999999998</v>
      </c>
      <c r="D20" s="150">
        <f>+'P-5(E)(i)'!D254</f>
        <v>0</v>
      </c>
      <c r="E20" s="150">
        <f>+'P-5(E)(i)'!E254</f>
        <v>0</v>
      </c>
      <c r="F20" s="150">
        <f>+'P-5(E)(i)'!F254</f>
        <v>0</v>
      </c>
      <c r="G20" s="150">
        <f>+'P-5(E)(i)'!G254</f>
        <v>0</v>
      </c>
      <c r="H20" s="150">
        <f>+'P-5(E)(i)'!H254</f>
        <v>0</v>
      </c>
      <c r="I20" s="150">
        <f>+'P-5(E)(i)'!I254</f>
        <v>0</v>
      </c>
      <c r="J20" s="150">
        <f>+'P-5(E)(i)'!J254</f>
        <v>0</v>
      </c>
      <c r="K20" s="150">
        <f>+'P-5(E)(i)'!K254</f>
        <v>0</v>
      </c>
      <c r="L20" s="150">
        <f>+'P-5(E)(i)'!L254</f>
        <v>0</v>
      </c>
      <c r="M20" s="150">
        <f>+'P-5(E)(i)'!M254</f>
        <v>0</v>
      </c>
      <c r="N20" s="150">
        <f>+'P-5(E)(i)'!N254</f>
        <v>0</v>
      </c>
      <c r="O20" s="150">
        <f>+'P-5(E)(i)'!O254</f>
        <v>0</v>
      </c>
      <c r="P20" s="150">
        <f>+'P-5(E)(i)'!P254</f>
        <v>0</v>
      </c>
    </row>
    <row r="21" spans="1:16" ht="15.75">
      <c r="A21" s="145" t="s">
        <v>635</v>
      </c>
      <c r="B21" s="150">
        <f>+'P-5(E)(i)'!B285</f>
        <v>0</v>
      </c>
      <c r="C21" s="150">
        <f>+'P-5(E)(i)'!C285</f>
        <v>4.7080000000000002</v>
      </c>
      <c r="D21" s="150">
        <f>+'P-5(E)(i)'!D285</f>
        <v>0</v>
      </c>
      <c r="E21" s="150">
        <f>+'P-5(E)(i)'!E285</f>
        <v>0</v>
      </c>
      <c r="F21" s="150">
        <f>+'P-5(E)(i)'!F285</f>
        <v>0</v>
      </c>
      <c r="G21" s="150">
        <f>+'P-5(E)(i)'!G285</f>
        <v>0</v>
      </c>
      <c r="H21" s="150">
        <f>+'P-5(E)(i)'!H285</f>
        <v>0</v>
      </c>
      <c r="I21" s="150">
        <f>+'P-5(E)(i)'!I285</f>
        <v>0</v>
      </c>
      <c r="J21" s="150">
        <f>+'P-5(E)(i)'!J285</f>
        <v>0</v>
      </c>
      <c r="K21" s="150">
        <f>+'P-5(E)(i)'!K285</f>
        <v>0</v>
      </c>
      <c r="L21" s="150">
        <f>+'P-5(E)(i)'!L285</f>
        <v>0</v>
      </c>
      <c r="M21" s="150">
        <f>+'P-5(E)(i)'!M285</f>
        <v>0</v>
      </c>
      <c r="N21" s="150">
        <f>+'P-5(E)(i)'!N285</f>
        <v>0</v>
      </c>
      <c r="O21" s="150">
        <f>+'P-5(E)(i)'!O285</f>
        <v>0</v>
      </c>
      <c r="P21" s="150">
        <f>+'P-5(E)(i)'!P285</f>
        <v>0</v>
      </c>
    </row>
    <row r="22" spans="1:16" ht="15.75">
      <c r="A22" s="155" t="s">
        <v>636</v>
      </c>
      <c r="B22" s="156">
        <f>+'P-5(E)(i)'!B316</f>
        <v>0</v>
      </c>
      <c r="C22" s="156">
        <f>+'P-5(E)(i)'!C316</f>
        <v>40.141000000000005</v>
      </c>
      <c r="D22" s="156">
        <f>+'P-5(E)(i)'!D316</f>
        <v>0</v>
      </c>
      <c r="E22" s="156">
        <f>+'P-5(E)(i)'!E316</f>
        <v>0</v>
      </c>
      <c r="F22" s="156">
        <f>+'P-5(E)(i)'!F316</f>
        <v>0</v>
      </c>
      <c r="G22" s="156">
        <f>+'P-5(E)(i)'!G316</f>
        <v>0</v>
      </c>
      <c r="H22" s="156">
        <f>+'P-5(E)(i)'!H316</f>
        <v>0</v>
      </c>
      <c r="I22" s="156">
        <f>+'P-5(E)(i)'!I316</f>
        <v>0</v>
      </c>
      <c r="J22" s="156">
        <f>+'P-5(E)(i)'!J316</f>
        <v>0</v>
      </c>
      <c r="K22" s="156">
        <f>+'P-5(E)(i)'!K316</f>
        <v>0</v>
      </c>
      <c r="L22" s="156">
        <f>+'P-5(E)(i)'!L316</f>
        <v>0</v>
      </c>
      <c r="M22" s="156">
        <f>+'P-5(E)(i)'!M316</f>
        <v>0</v>
      </c>
      <c r="N22" s="156">
        <f>+'P-5(E)(i)'!N316</f>
        <v>0</v>
      </c>
      <c r="O22" s="156">
        <f>+'P-5(E)(i)'!O316</f>
        <v>0</v>
      </c>
      <c r="P22" s="156">
        <f>+'P-5(E)(i)'!P316</f>
        <v>0</v>
      </c>
    </row>
    <row r="23" spans="1:16" ht="16.5" thickBot="1">
      <c r="A23" s="559" t="s">
        <v>637</v>
      </c>
      <c r="B23" s="201">
        <f>+'P-5(E)(i)'!B348</f>
        <v>0</v>
      </c>
      <c r="C23" s="201">
        <f>+'P-5(E)(i)'!C348</f>
        <v>12.545</v>
      </c>
      <c r="D23" s="201">
        <f>+'P-5(E)(i)'!D348</f>
        <v>0</v>
      </c>
      <c r="E23" s="201">
        <f>+'P-5(E)(i)'!E348</f>
        <v>0</v>
      </c>
      <c r="F23" s="201">
        <f>+'P-5(E)(i)'!F348</f>
        <v>0</v>
      </c>
      <c r="G23" s="201">
        <f>+'P-5(E)(i)'!G348</f>
        <v>0</v>
      </c>
      <c r="H23" s="201">
        <f>+'P-5(E)(i)'!H348</f>
        <v>0</v>
      </c>
      <c r="I23" s="201">
        <f>+'P-5(E)(i)'!I348</f>
        <v>0</v>
      </c>
      <c r="J23" s="201">
        <f>+'P-5(E)(i)'!J348</f>
        <v>0</v>
      </c>
      <c r="K23" s="201">
        <f>+'P-5(E)(i)'!K348</f>
        <v>0</v>
      </c>
      <c r="L23" s="201">
        <f>+'P-5(E)(i)'!L348</f>
        <v>0</v>
      </c>
      <c r="M23" s="201">
        <f>+'P-5(E)(i)'!M348</f>
        <v>0</v>
      </c>
      <c r="N23" s="201">
        <f>+'P-5(E)(i)'!N348</f>
        <v>0</v>
      </c>
      <c r="O23" s="201">
        <f>+'P-5(E)(i)'!O348</f>
        <v>0</v>
      </c>
      <c r="P23" s="201">
        <f>+'P-5(E)(i)'!P348</f>
        <v>0</v>
      </c>
    </row>
    <row r="24" spans="1:16" ht="15.75">
      <c r="A24" s="508" t="s">
        <v>418</v>
      </c>
      <c r="B24" s="509">
        <f>SUM(B13:B23)</f>
        <v>39.448999999999998</v>
      </c>
      <c r="C24" s="509">
        <f t="shared" ref="C24:P24" si="0">SUM(C13:C23)</f>
        <v>68.300000000000011</v>
      </c>
      <c r="D24" s="509">
        <f t="shared" si="0"/>
        <v>0</v>
      </c>
      <c r="E24" s="509">
        <f t="shared" si="0"/>
        <v>0</v>
      </c>
      <c r="F24" s="509">
        <f t="shared" si="0"/>
        <v>0</v>
      </c>
      <c r="G24" s="509">
        <f t="shared" si="0"/>
        <v>0</v>
      </c>
      <c r="H24" s="509">
        <f t="shared" si="0"/>
        <v>0</v>
      </c>
      <c r="I24" s="509">
        <f t="shared" si="0"/>
        <v>0</v>
      </c>
      <c r="J24" s="509">
        <f t="shared" si="0"/>
        <v>0</v>
      </c>
      <c r="K24" s="509">
        <f t="shared" si="0"/>
        <v>0</v>
      </c>
      <c r="L24" s="509">
        <f t="shared" si="0"/>
        <v>0</v>
      </c>
      <c r="M24" s="509">
        <f t="shared" si="0"/>
        <v>0</v>
      </c>
      <c r="N24" s="509">
        <f t="shared" si="0"/>
        <v>0</v>
      </c>
      <c r="O24" s="509">
        <f t="shared" si="0"/>
        <v>0</v>
      </c>
      <c r="P24" s="509">
        <f t="shared" si="0"/>
        <v>0</v>
      </c>
    </row>
    <row r="25" spans="1:16" ht="16.5">
      <c r="A25" s="251" t="s">
        <v>593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202"/>
    </row>
    <row r="26" spans="1:16" ht="16.5" thickBot="1">
      <c r="A26" s="166" t="s">
        <v>527</v>
      </c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4"/>
    </row>
  </sheetData>
  <mergeCells count="7">
    <mergeCell ref="B6:D6"/>
    <mergeCell ref="F6:H6"/>
    <mergeCell ref="I6:L6"/>
    <mergeCell ref="M6:N6"/>
    <mergeCell ref="B7:D7"/>
    <mergeCell ref="F7:H7"/>
    <mergeCell ref="M7:N7"/>
  </mergeCells>
  <pageMargins left="0.7" right="0.7" top="0.75" bottom="0.75" header="0.3" footer="0.3"/>
  <pageSetup paperSize="9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351"/>
  <sheetViews>
    <sheetView topLeftCell="A313" workbookViewId="0">
      <selection activeCell="C346" sqref="C346"/>
    </sheetView>
  </sheetViews>
  <sheetFormatPr defaultRowHeight="12.75"/>
  <cols>
    <col min="1" max="1" width="27.5703125" customWidth="1"/>
  </cols>
  <sheetData>
    <row r="1" spans="1:16" ht="17.25" thickBot="1">
      <c r="A1" s="11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72"/>
      <c r="P1" s="173"/>
    </row>
    <row r="2" spans="1:16" ht="17.25" thickBot="1">
      <c r="A2" s="12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 t="s">
        <v>111</v>
      </c>
      <c r="O2" s="42"/>
      <c r="P2" s="176"/>
    </row>
    <row r="3" spans="1:16" ht="16.5">
      <c r="A3" s="555" t="s">
        <v>638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531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ht="17.25" thickBot="1">
      <c r="A5" s="52"/>
      <c r="B5" s="49"/>
      <c r="C5" s="556" t="s">
        <v>639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7.25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478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 ht="15.75">
      <c r="A12" s="178" t="s">
        <v>90</v>
      </c>
      <c r="B12" s="179"/>
      <c r="C12" s="179"/>
      <c r="D12" s="179"/>
      <c r="E12" s="179"/>
      <c r="F12" s="179"/>
      <c r="G12" s="180"/>
      <c r="H12" s="179"/>
      <c r="I12" s="179"/>
      <c r="J12" s="179"/>
      <c r="K12" s="179"/>
      <c r="L12" s="180"/>
      <c r="M12" s="180"/>
      <c r="N12" s="180"/>
      <c r="O12" s="179"/>
      <c r="P12" s="181"/>
    </row>
    <row r="13" spans="1:16" ht="15.75">
      <c r="A13" s="182" t="s">
        <v>91</v>
      </c>
      <c r="B13" s="153"/>
      <c r="C13" s="147"/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 ht="15.75">
      <c r="A14" s="182" t="s">
        <v>92</v>
      </c>
      <c r="B14" s="153">
        <v>0.8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15.75">
      <c r="A15" s="182" t="s">
        <v>93</v>
      </c>
      <c r="B15" s="153"/>
      <c r="C15" s="147"/>
      <c r="D15" s="147"/>
      <c r="E15" s="147"/>
      <c r="F15" s="147"/>
      <c r="G15" s="147"/>
      <c r="H15" s="147"/>
      <c r="I15" s="147"/>
      <c r="J15" s="147"/>
      <c r="K15" s="147"/>
      <c r="L15" s="148"/>
      <c r="M15" s="148"/>
      <c r="N15" s="148"/>
      <c r="O15" s="147"/>
      <c r="P15" s="149"/>
    </row>
    <row r="16" spans="1:16" ht="15.75">
      <c r="A16" s="182" t="s">
        <v>94</v>
      </c>
      <c r="B16" s="151">
        <v>1.6020000000000001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48"/>
      <c r="M16" s="148"/>
      <c r="N16" s="148"/>
      <c r="O16" s="151"/>
      <c r="P16" s="152"/>
    </row>
    <row r="17" spans="1:17" ht="15.75">
      <c r="A17" s="182" t="s">
        <v>95</v>
      </c>
      <c r="B17" s="151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8"/>
      <c r="N17" s="148"/>
      <c r="O17" s="147"/>
      <c r="P17" s="149"/>
    </row>
    <row r="18" spans="1:17" ht="16.5" thickBot="1">
      <c r="A18" s="183" t="s">
        <v>96</v>
      </c>
      <c r="B18" s="184"/>
      <c r="C18" s="158"/>
      <c r="D18" s="158"/>
      <c r="E18" s="158"/>
      <c r="F18" s="158"/>
      <c r="G18" s="158"/>
      <c r="H18" s="158"/>
      <c r="I18" s="158"/>
      <c r="J18" s="158"/>
      <c r="K18" s="158"/>
      <c r="L18" s="159"/>
      <c r="M18" s="159"/>
      <c r="N18" s="159"/>
      <c r="O18" s="158"/>
      <c r="P18" s="185"/>
    </row>
    <row r="19" spans="1:17" ht="16.5" thickBot="1">
      <c r="A19" s="186" t="s">
        <v>97</v>
      </c>
      <c r="B19" s="187">
        <f>SUM(B13:B18)</f>
        <v>2.4020000000000001</v>
      </c>
      <c r="C19" s="187">
        <f t="shared" ref="C19:P19" si="0">SUM(C13:C18)</f>
        <v>0</v>
      </c>
      <c r="D19" s="187">
        <f t="shared" si="0"/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  <c r="K19" s="187">
        <f t="shared" si="0"/>
        <v>0</v>
      </c>
      <c r="L19" s="187">
        <f t="shared" si="0"/>
        <v>0</v>
      </c>
      <c r="M19" s="187">
        <f>SUM(M13:M18)</f>
        <v>0</v>
      </c>
      <c r="N19" s="187">
        <f t="shared" si="0"/>
        <v>0</v>
      </c>
      <c r="O19" s="187">
        <f t="shared" si="0"/>
        <v>0</v>
      </c>
      <c r="P19" s="188">
        <f t="shared" si="0"/>
        <v>0</v>
      </c>
    </row>
    <row r="20" spans="1:17" ht="15.75">
      <c r="A20" s="178" t="s">
        <v>98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332"/>
    </row>
    <row r="21" spans="1:17" ht="15.75">
      <c r="A21" s="182" t="s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7" ht="15.75">
      <c r="A22" s="182" t="s">
        <v>100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</row>
    <row r="23" spans="1:17" ht="15.75">
      <c r="A23" s="190" t="s">
        <v>101</v>
      </c>
      <c r="B23" s="184">
        <v>1.671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308"/>
    </row>
    <row r="24" spans="1:17" ht="16.5" thickBot="1">
      <c r="A24" s="327" t="s">
        <v>264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33"/>
    </row>
    <row r="25" spans="1:17" ht="16.5" thickBot="1">
      <c r="A25" s="186" t="s">
        <v>102</v>
      </c>
      <c r="B25" s="187">
        <f>SUM(B21:B24)</f>
        <v>1.671</v>
      </c>
      <c r="C25" s="187">
        <f t="shared" ref="C25:P25" si="1">SUM(C21:C24)</f>
        <v>0</v>
      </c>
      <c r="D25" s="187">
        <f t="shared" si="1"/>
        <v>0</v>
      </c>
      <c r="E25" s="187">
        <f t="shared" si="1"/>
        <v>0</v>
      </c>
      <c r="F25" s="187">
        <f t="shared" si="1"/>
        <v>0</v>
      </c>
      <c r="G25" s="187">
        <f t="shared" si="1"/>
        <v>0</v>
      </c>
      <c r="H25" s="187">
        <f t="shared" si="1"/>
        <v>0</v>
      </c>
      <c r="I25" s="187">
        <f t="shared" si="1"/>
        <v>0</v>
      </c>
      <c r="J25" s="187">
        <f t="shared" si="1"/>
        <v>0</v>
      </c>
      <c r="K25" s="187">
        <f t="shared" si="1"/>
        <v>0</v>
      </c>
      <c r="L25" s="187">
        <f t="shared" si="1"/>
        <v>0</v>
      </c>
      <c r="M25" s="187">
        <f>SUM(M21:M24)</f>
        <v>0</v>
      </c>
      <c r="N25" s="187">
        <f t="shared" si="1"/>
        <v>0</v>
      </c>
      <c r="O25" s="187">
        <f t="shared" si="1"/>
        <v>0</v>
      </c>
      <c r="P25" s="188">
        <f t="shared" si="1"/>
        <v>0</v>
      </c>
    </row>
    <row r="26" spans="1:17" ht="16.5" thickBot="1">
      <c r="A26" s="372" t="s">
        <v>103</v>
      </c>
      <c r="B26" s="313">
        <f>B19+B25</f>
        <v>4.0730000000000004</v>
      </c>
      <c r="C26" s="187">
        <f t="shared" ref="C26:P26" si="2">C19+C25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87">
        <f t="shared" si="2"/>
        <v>0</v>
      </c>
      <c r="J26" s="187">
        <f t="shared" si="2"/>
        <v>0</v>
      </c>
      <c r="K26" s="187">
        <f t="shared" si="2"/>
        <v>0</v>
      </c>
      <c r="L26" s="187">
        <f t="shared" si="2"/>
        <v>0</v>
      </c>
      <c r="M26" s="187">
        <f>M19+M25</f>
        <v>0</v>
      </c>
      <c r="N26" s="187">
        <f t="shared" si="2"/>
        <v>0</v>
      </c>
      <c r="O26" s="187">
        <f t="shared" si="2"/>
        <v>0</v>
      </c>
      <c r="P26" s="188">
        <f t="shared" si="2"/>
        <v>0</v>
      </c>
    </row>
    <row r="27" spans="1:17" ht="16.5">
      <c r="A27" s="251" t="s">
        <v>593</v>
      </c>
      <c r="B27" s="16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</row>
    <row r="28" spans="1:17" ht="15.75">
      <c r="A28" s="194" t="s">
        <v>420</v>
      </c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7"/>
    </row>
    <row r="29" spans="1:17" ht="16.5" thickBot="1">
      <c r="A29" s="166" t="s">
        <v>527</v>
      </c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/>
      <c r="Q29" t="s">
        <v>495</v>
      </c>
    </row>
    <row r="33" spans="1:16" ht="13.5" thickBot="1"/>
    <row r="34" spans="1:16" ht="17.25" thickBot="1">
      <c r="A34" s="12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 t="s">
        <v>111</v>
      </c>
      <c r="O34" s="42"/>
      <c r="P34" s="176"/>
    </row>
    <row r="35" spans="1:16" ht="16.5">
      <c r="A35" s="555" t="s">
        <v>638</v>
      </c>
      <c r="B35" s="130"/>
      <c r="C35" s="130"/>
      <c r="D35" s="130"/>
      <c r="E35" s="131"/>
      <c r="F35" s="131"/>
      <c r="G35" s="131"/>
      <c r="H35" s="131"/>
      <c r="I35" s="131"/>
      <c r="J35" s="131" t="s">
        <v>84</v>
      </c>
      <c r="K35" s="131"/>
      <c r="L35" s="131"/>
      <c r="M35" s="132"/>
      <c r="N35" s="132"/>
      <c r="O35" s="131"/>
      <c r="P35" s="133"/>
    </row>
    <row r="36" spans="1:16" ht="16.5">
      <c r="A36" s="555" t="s">
        <v>531</v>
      </c>
      <c r="B36" s="130"/>
      <c r="C36" s="130"/>
      <c r="D36" s="130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3"/>
    </row>
    <row r="37" spans="1:16" ht="17.25" thickBot="1">
      <c r="A37" s="52"/>
      <c r="B37" s="556"/>
      <c r="C37" s="556" t="s">
        <v>640</v>
      </c>
      <c r="D37" s="556"/>
      <c r="E37" s="53"/>
      <c r="F37" s="50"/>
      <c r="G37" s="50"/>
      <c r="H37" s="50"/>
      <c r="I37" s="50"/>
      <c r="J37" s="53"/>
      <c r="K37" s="53"/>
      <c r="L37" s="53"/>
      <c r="M37" s="53"/>
      <c r="N37" s="53"/>
      <c r="O37" s="53" t="s">
        <v>61</v>
      </c>
      <c r="P37" s="54"/>
    </row>
    <row r="38" spans="1:16" ht="17.25" thickBot="1">
      <c r="A38" s="55"/>
      <c r="B38" s="1072" t="s">
        <v>62</v>
      </c>
      <c r="C38" s="1070"/>
      <c r="D38" s="1071"/>
      <c r="E38" s="552" t="s">
        <v>63</v>
      </c>
      <c r="F38" s="1072" t="s">
        <v>62</v>
      </c>
      <c r="G38" s="1070"/>
      <c r="H38" s="1070"/>
      <c r="I38" s="1088" t="s">
        <v>524</v>
      </c>
      <c r="J38" s="1089"/>
      <c r="K38" s="1089"/>
      <c r="L38" s="1090"/>
      <c r="M38" s="1070" t="s">
        <v>64</v>
      </c>
      <c r="N38" s="1071"/>
      <c r="O38" s="46" t="s">
        <v>65</v>
      </c>
      <c r="P38" s="553"/>
    </row>
    <row r="39" spans="1:16" ht="17.25" thickBot="1">
      <c r="A39" s="59"/>
      <c r="B39" s="1064" t="s">
        <v>479</v>
      </c>
      <c r="C39" s="1064"/>
      <c r="D39" s="1065"/>
      <c r="E39" s="61" t="s">
        <v>67</v>
      </c>
      <c r="F39" s="1066" t="s">
        <v>591</v>
      </c>
      <c r="G39" s="1067"/>
      <c r="H39" s="1067"/>
      <c r="I39" s="59"/>
      <c r="J39" s="64"/>
      <c r="K39" s="59"/>
      <c r="L39" s="59"/>
      <c r="M39" s="1068" t="s">
        <v>525</v>
      </c>
      <c r="N39" s="1069"/>
      <c r="O39" s="60" t="s">
        <v>526</v>
      </c>
      <c r="P39" s="65"/>
    </row>
    <row r="40" spans="1:16" ht="16.5">
      <c r="A40" s="66" t="s">
        <v>87</v>
      </c>
      <c r="B40" s="553" t="s">
        <v>69</v>
      </c>
      <c r="C40" s="554" t="s">
        <v>69</v>
      </c>
      <c r="D40" s="68" t="s">
        <v>69</v>
      </c>
      <c r="E40" s="61" t="s">
        <v>70</v>
      </c>
      <c r="F40" s="67" t="s">
        <v>69</v>
      </c>
      <c r="G40" s="554" t="s">
        <v>69</v>
      </c>
      <c r="H40" s="69" t="s">
        <v>69</v>
      </c>
      <c r="I40" s="67" t="s">
        <v>69</v>
      </c>
      <c r="J40" s="554" t="s">
        <v>69</v>
      </c>
      <c r="K40" s="69" t="s">
        <v>69</v>
      </c>
      <c r="L40" s="59" t="s">
        <v>72</v>
      </c>
      <c r="M40" s="552" t="s">
        <v>73</v>
      </c>
      <c r="N40" s="67" t="s">
        <v>74</v>
      </c>
      <c r="O40" s="554" t="s">
        <v>73</v>
      </c>
      <c r="P40" s="67" t="s">
        <v>74</v>
      </c>
    </row>
    <row r="41" spans="1:16" ht="16.5">
      <c r="A41" s="59"/>
      <c r="B41" s="358" t="s">
        <v>75</v>
      </c>
      <c r="C41" s="70" t="s">
        <v>68</v>
      </c>
      <c r="D41" s="59" t="s">
        <v>76</v>
      </c>
      <c r="E41" s="61" t="s">
        <v>474</v>
      </c>
      <c r="F41" s="59" t="s">
        <v>75</v>
      </c>
      <c r="G41" s="70" t="s">
        <v>68</v>
      </c>
      <c r="H41" s="70" t="s">
        <v>76</v>
      </c>
      <c r="I41" s="59" t="s">
        <v>75</v>
      </c>
      <c r="J41" s="70" t="s">
        <v>68</v>
      </c>
      <c r="K41" s="70" t="s">
        <v>76</v>
      </c>
      <c r="L41" s="59" t="s">
        <v>77</v>
      </c>
      <c r="M41" s="61" t="s">
        <v>71</v>
      </c>
      <c r="N41" s="59" t="s">
        <v>78</v>
      </c>
      <c r="O41" s="70" t="s">
        <v>71</v>
      </c>
      <c r="P41" s="59" t="s">
        <v>78</v>
      </c>
    </row>
    <row r="42" spans="1:16" ht="17.25" thickBot="1">
      <c r="A42" s="135"/>
      <c r="B42" s="557" t="s">
        <v>478</v>
      </c>
      <c r="C42" s="72" t="s">
        <v>71</v>
      </c>
      <c r="D42" s="71"/>
      <c r="E42" s="551"/>
      <c r="F42" s="71" t="s">
        <v>415</v>
      </c>
      <c r="G42" s="72" t="s">
        <v>71</v>
      </c>
      <c r="H42" s="550"/>
      <c r="I42" s="71" t="s">
        <v>415</v>
      </c>
      <c r="J42" s="72" t="s">
        <v>71</v>
      </c>
      <c r="K42" s="550"/>
      <c r="L42" s="71"/>
      <c r="M42" s="74" t="s">
        <v>220</v>
      </c>
      <c r="N42" s="75" t="s">
        <v>79</v>
      </c>
      <c r="O42" s="551"/>
      <c r="P42" s="71"/>
    </row>
    <row r="43" spans="1:16" ht="17.25" thickBot="1">
      <c r="A43" s="76">
        <v>1</v>
      </c>
      <c r="B43" s="77">
        <v>2</v>
      </c>
      <c r="C43" s="77">
        <v>3</v>
      </c>
      <c r="D43" s="77">
        <v>4</v>
      </c>
      <c r="E43" s="78">
        <v>5</v>
      </c>
      <c r="F43" s="78">
        <v>6</v>
      </c>
      <c r="G43" s="78">
        <v>7</v>
      </c>
      <c r="H43" s="79">
        <v>8</v>
      </c>
      <c r="I43" s="73">
        <v>9</v>
      </c>
      <c r="J43" s="73">
        <v>10</v>
      </c>
      <c r="K43" s="77">
        <v>11</v>
      </c>
      <c r="L43" s="80">
        <v>12</v>
      </c>
      <c r="M43" s="78">
        <v>13</v>
      </c>
      <c r="N43" s="78">
        <v>14</v>
      </c>
      <c r="O43" s="78">
        <v>15</v>
      </c>
      <c r="P43" s="81">
        <v>16</v>
      </c>
    </row>
    <row r="44" spans="1:16" ht="15.75">
      <c r="A44" s="178" t="s">
        <v>90</v>
      </c>
      <c r="B44" s="179"/>
      <c r="C44" s="179"/>
      <c r="D44" s="179"/>
      <c r="E44" s="179"/>
      <c r="F44" s="179"/>
      <c r="G44" s="180"/>
      <c r="H44" s="179"/>
      <c r="I44" s="179"/>
      <c r="J44" s="179"/>
      <c r="K44" s="179"/>
      <c r="L44" s="180"/>
      <c r="M44" s="180"/>
      <c r="N44" s="180"/>
      <c r="O44" s="179"/>
      <c r="P44" s="181"/>
    </row>
    <row r="45" spans="1:16" ht="15.75">
      <c r="A45" s="182" t="s">
        <v>91</v>
      </c>
      <c r="B45" s="153"/>
      <c r="C45" s="147"/>
      <c r="D45" s="147"/>
      <c r="E45" s="147"/>
      <c r="F45" s="147"/>
      <c r="G45" s="147"/>
      <c r="H45" s="147"/>
      <c r="I45" s="147"/>
      <c r="J45" s="147"/>
      <c r="K45" s="147"/>
      <c r="L45" s="148"/>
      <c r="M45" s="148"/>
      <c r="N45" s="148"/>
      <c r="O45" s="147"/>
      <c r="P45" s="149"/>
    </row>
    <row r="46" spans="1:16" ht="15.75">
      <c r="A46" s="182" t="s">
        <v>92</v>
      </c>
      <c r="B46" s="153">
        <v>0.9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8"/>
      <c r="M46" s="148"/>
      <c r="N46" s="148"/>
      <c r="O46" s="147"/>
      <c r="P46" s="149"/>
    </row>
    <row r="47" spans="1:16" ht="15.75">
      <c r="A47" s="182" t="s">
        <v>93</v>
      </c>
      <c r="B47" s="153"/>
      <c r="C47" s="147"/>
      <c r="D47" s="147"/>
      <c r="E47" s="147"/>
      <c r="F47" s="147"/>
      <c r="G47" s="147"/>
      <c r="H47" s="147"/>
      <c r="I47" s="147"/>
      <c r="J47" s="147"/>
      <c r="K47" s="147"/>
      <c r="L47" s="148"/>
      <c r="M47" s="148"/>
      <c r="N47" s="148"/>
      <c r="O47" s="147"/>
      <c r="P47" s="149"/>
    </row>
    <row r="48" spans="1:16" ht="15.75">
      <c r="A48" s="182" t="s">
        <v>94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48"/>
      <c r="M48" s="148"/>
      <c r="N48" s="148"/>
      <c r="O48" s="151"/>
      <c r="P48" s="152"/>
    </row>
    <row r="49" spans="1:16" ht="15.75">
      <c r="A49" s="182" t="s">
        <v>95</v>
      </c>
      <c r="B49" s="151"/>
      <c r="C49" s="147"/>
      <c r="D49" s="147"/>
      <c r="E49" s="147"/>
      <c r="F49" s="147"/>
      <c r="G49" s="147"/>
      <c r="H49" s="147"/>
      <c r="I49" s="147"/>
      <c r="J49" s="147"/>
      <c r="K49" s="147"/>
      <c r="L49" s="148"/>
      <c r="M49" s="148"/>
      <c r="N49" s="148"/>
      <c r="O49" s="147"/>
      <c r="P49" s="149"/>
    </row>
    <row r="50" spans="1:16" ht="16.5" thickBot="1">
      <c r="A50" s="183" t="s">
        <v>96</v>
      </c>
      <c r="B50" s="184">
        <v>2.9710000000000001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9"/>
      <c r="M50" s="159"/>
      <c r="N50" s="159"/>
      <c r="O50" s="158"/>
      <c r="P50" s="185"/>
    </row>
    <row r="51" spans="1:16" ht="16.5" thickBot="1">
      <c r="A51" s="186" t="s">
        <v>97</v>
      </c>
      <c r="B51" s="187">
        <f>SUM(B45:B50)</f>
        <v>3.871</v>
      </c>
      <c r="C51" s="187">
        <f t="shared" ref="C51:L51" si="3">SUM(C45:C50)</f>
        <v>0</v>
      </c>
      <c r="D51" s="187">
        <f t="shared" si="3"/>
        <v>0</v>
      </c>
      <c r="E51" s="187">
        <f t="shared" si="3"/>
        <v>0</v>
      </c>
      <c r="F51" s="187">
        <f t="shared" si="3"/>
        <v>0</v>
      </c>
      <c r="G51" s="187">
        <f t="shared" si="3"/>
        <v>0</v>
      </c>
      <c r="H51" s="187">
        <f t="shared" si="3"/>
        <v>0</v>
      </c>
      <c r="I51" s="187">
        <f t="shared" si="3"/>
        <v>0</v>
      </c>
      <c r="J51" s="187">
        <f t="shared" si="3"/>
        <v>0</v>
      </c>
      <c r="K51" s="187">
        <f t="shared" si="3"/>
        <v>0</v>
      </c>
      <c r="L51" s="187">
        <f t="shared" si="3"/>
        <v>0</v>
      </c>
      <c r="M51" s="187">
        <f>SUM(M45:M50)</f>
        <v>0</v>
      </c>
      <c r="N51" s="187">
        <f t="shared" ref="N51:P51" si="4">SUM(N45:N50)</f>
        <v>0</v>
      </c>
      <c r="O51" s="187">
        <f t="shared" si="4"/>
        <v>0</v>
      </c>
      <c r="P51" s="188">
        <f t="shared" si="4"/>
        <v>0</v>
      </c>
    </row>
    <row r="52" spans="1:16" ht="15.75">
      <c r="A52" s="178" t="s">
        <v>98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332"/>
    </row>
    <row r="53" spans="1:16" ht="15.75">
      <c r="A53" s="182" t="s">
        <v>99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2"/>
    </row>
    <row r="54" spans="1:16" ht="15.75">
      <c r="A54" s="182" t="s">
        <v>100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2"/>
    </row>
    <row r="55" spans="1:16" ht="15.75">
      <c r="A55" s="190" t="s">
        <v>101</v>
      </c>
      <c r="B55" s="184">
        <v>3.8580000000000001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308"/>
    </row>
    <row r="56" spans="1:16" ht="16.5" thickBot="1">
      <c r="A56" s="327" t="s">
        <v>264</v>
      </c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33"/>
    </row>
    <row r="57" spans="1:16" ht="16.5" thickBot="1">
      <c r="A57" s="186" t="s">
        <v>102</v>
      </c>
      <c r="B57" s="187">
        <f>SUM(B53:B56)</f>
        <v>3.8580000000000001</v>
      </c>
      <c r="C57" s="187">
        <f t="shared" ref="C57:L57" si="5">SUM(C53:C56)</f>
        <v>0</v>
      </c>
      <c r="D57" s="187">
        <f t="shared" si="5"/>
        <v>0</v>
      </c>
      <c r="E57" s="187">
        <f t="shared" si="5"/>
        <v>0</v>
      </c>
      <c r="F57" s="187">
        <f t="shared" si="5"/>
        <v>0</v>
      </c>
      <c r="G57" s="187">
        <f t="shared" si="5"/>
        <v>0</v>
      </c>
      <c r="H57" s="187">
        <f t="shared" si="5"/>
        <v>0</v>
      </c>
      <c r="I57" s="187">
        <f t="shared" si="5"/>
        <v>0</v>
      </c>
      <c r="J57" s="187">
        <f t="shared" si="5"/>
        <v>0</v>
      </c>
      <c r="K57" s="187">
        <f t="shared" si="5"/>
        <v>0</v>
      </c>
      <c r="L57" s="187">
        <f t="shared" si="5"/>
        <v>0</v>
      </c>
      <c r="M57" s="187">
        <f>SUM(M53:M56)</f>
        <v>0</v>
      </c>
      <c r="N57" s="187">
        <f t="shared" ref="N57:P57" si="6">SUM(N53:N56)</f>
        <v>0</v>
      </c>
      <c r="O57" s="187">
        <f t="shared" si="6"/>
        <v>0</v>
      </c>
      <c r="P57" s="188">
        <f t="shared" si="6"/>
        <v>0</v>
      </c>
    </row>
    <row r="58" spans="1:16" ht="16.5" thickBot="1">
      <c r="A58" s="372" t="s">
        <v>103</v>
      </c>
      <c r="B58" s="313">
        <f>B51+B57</f>
        <v>7.7290000000000001</v>
      </c>
      <c r="C58" s="187">
        <f t="shared" ref="C58:L58" si="7">C51+C57</f>
        <v>0</v>
      </c>
      <c r="D58" s="187">
        <f t="shared" si="7"/>
        <v>0</v>
      </c>
      <c r="E58" s="187">
        <f t="shared" si="7"/>
        <v>0</v>
      </c>
      <c r="F58" s="187">
        <f t="shared" si="7"/>
        <v>0</v>
      </c>
      <c r="G58" s="187">
        <f t="shared" si="7"/>
        <v>0</v>
      </c>
      <c r="H58" s="187">
        <f t="shared" si="7"/>
        <v>0</v>
      </c>
      <c r="I58" s="187">
        <f t="shared" si="7"/>
        <v>0</v>
      </c>
      <c r="J58" s="187">
        <f t="shared" si="7"/>
        <v>0</v>
      </c>
      <c r="K58" s="187">
        <f t="shared" si="7"/>
        <v>0</v>
      </c>
      <c r="L58" s="187">
        <f t="shared" si="7"/>
        <v>0</v>
      </c>
      <c r="M58" s="187">
        <f>M51+M57</f>
        <v>0</v>
      </c>
      <c r="N58" s="187">
        <f t="shared" ref="N58:P58" si="8">N51+N57</f>
        <v>0</v>
      </c>
      <c r="O58" s="187">
        <f t="shared" si="8"/>
        <v>0</v>
      </c>
      <c r="P58" s="188">
        <f t="shared" si="8"/>
        <v>0</v>
      </c>
    </row>
    <row r="59" spans="1:16" ht="16.5">
      <c r="A59" s="251" t="s">
        <v>593</v>
      </c>
      <c r="B59" s="161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3"/>
    </row>
    <row r="60" spans="1:16" ht="15.75">
      <c r="A60" s="194" t="s">
        <v>420</v>
      </c>
      <c r="B60" s="195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7"/>
    </row>
    <row r="61" spans="1:16" ht="16.5" thickBot="1">
      <c r="A61" s="166" t="s">
        <v>527</v>
      </c>
      <c r="B61" s="198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200"/>
    </row>
    <row r="65" spans="1:16" ht="13.5" thickBot="1"/>
    <row r="66" spans="1:16" ht="17.25" thickBot="1">
      <c r="A66" s="12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5" t="s">
        <v>111</v>
      </c>
      <c r="O66" s="42"/>
      <c r="P66" s="176"/>
    </row>
    <row r="67" spans="1:16" ht="16.5">
      <c r="A67" s="555" t="s">
        <v>638</v>
      </c>
      <c r="B67" s="130"/>
      <c r="C67" s="130"/>
      <c r="D67" s="130"/>
      <c r="E67" s="131"/>
      <c r="F67" s="131"/>
      <c r="G67" s="131"/>
      <c r="H67" s="131"/>
      <c r="I67" s="131"/>
      <c r="J67" s="131" t="s">
        <v>84</v>
      </c>
      <c r="K67" s="131"/>
      <c r="L67" s="131"/>
      <c r="M67" s="132"/>
      <c r="N67" s="132"/>
      <c r="O67" s="131"/>
      <c r="P67" s="133"/>
    </row>
    <row r="68" spans="1:16" ht="16.5">
      <c r="A68" s="555" t="s">
        <v>531</v>
      </c>
      <c r="B68" s="130"/>
      <c r="C68" s="130"/>
      <c r="D68" s="130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3"/>
    </row>
    <row r="69" spans="1:16" ht="17.25" thickBot="1">
      <c r="A69" s="52"/>
      <c r="B69" s="556"/>
      <c r="C69" s="556" t="s">
        <v>641</v>
      </c>
      <c r="D69" s="556"/>
      <c r="E69" s="53"/>
      <c r="F69" s="50"/>
      <c r="G69" s="50"/>
      <c r="H69" s="50"/>
      <c r="I69" s="50"/>
      <c r="J69" s="53"/>
      <c r="K69" s="53"/>
      <c r="L69" s="53"/>
      <c r="M69" s="53"/>
      <c r="N69" s="53"/>
      <c r="O69" s="53" t="s">
        <v>61</v>
      </c>
      <c r="P69" s="54"/>
    </row>
    <row r="70" spans="1:16" ht="17.25" thickBot="1">
      <c r="A70" s="55"/>
      <c r="B70" s="1072" t="s">
        <v>62</v>
      </c>
      <c r="C70" s="1070"/>
      <c r="D70" s="1071"/>
      <c r="E70" s="552" t="s">
        <v>63</v>
      </c>
      <c r="F70" s="1072" t="s">
        <v>62</v>
      </c>
      <c r="G70" s="1070"/>
      <c r="H70" s="1070"/>
      <c r="I70" s="1088" t="s">
        <v>524</v>
      </c>
      <c r="J70" s="1089"/>
      <c r="K70" s="1089"/>
      <c r="L70" s="1090"/>
      <c r="M70" s="1070" t="s">
        <v>64</v>
      </c>
      <c r="N70" s="1071"/>
      <c r="O70" s="46" t="s">
        <v>65</v>
      </c>
      <c r="P70" s="553"/>
    </row>
    <row r="71" spans="1:16" ht="17.25" thickBot="1">
      <c r="A71" s="59"/>
      <c r="B71" s="1064" t="s">
        <v>479</v>
      </c>
      <c r="C71" s="1064"/>
      <c r="D71" s="1065"/>
      <c r="E71" s="61" t="s">
        <v>67</v>
      </c>
      <c r="F71" s="1066" t="s">
        <v>591</v>
      </c>
      <c r="G71" s="1067"/>
      <c r="H71" s="1067"/>
      <c r="I71" s="59"/>
      <c r="J71" s="64"/>
      <c r="K71" s="59"/>
      <c r="L71" s="59"/>
      <c r="M71" s="1068" t="s">
        <v>525</v>
      </c>
      <c r="N71" s="1069"/>
      <c r="O71" s="60" t="s">
        <v>526</v>
      </c>
      <c r="P71" s="65"/>
    </row>
    <row r="72" spans="1:16" ht="16.5">
      <c r="A72" s="66" t="s">
        <v>87</v>
      </c>
      <c r="B72" s="553" t="s">
        <v>69</v>
      </c>
      <c r="C72" s="554" t="s">
        <v>69</v>
      </c>
      <c r="D72" s="68" t="s">
        <v>69</v>
      </c>
      <c r="E72" s="61" t="s">
        <v>70</v>
      </c>
      <c r="F72" s="67" t="s">
        <v>69</v>
      </c>
      <c r="G72" s="554" t="s">
        <v>69</v>
      </c>
      <c r="H72" s="69" t="s">
        <v>69</v>
      </c>
      <c r="I72" s="67" t="s">
        <v>69</v>
      </c>
      <c r="J72" s="554" t="s">
        <v>69</v>
      </c>
      <c r="K72" s="69" t="s">
        <v>69</v>
      </c>
      <c r="L72" s="59" t="s">
        <v>72</v>
      </c>
      <c r="M72" s="552" t="s">
        <v>73</v>
      </c>
      <c r="N72" s="67" t="s">
        <v>74</v>
      </c>
      <c r="O72" s="554" t="s">
        <v>73</v>
      </c>
      <c r="P72" s="67" t="s">
        <v>74</v>
      </c>
    </row>
    <row r="73" spans="1:16" ht="16.5">
      <c r="A73" s="59"/>
      <c r="B73" s="358" t="s">
        <v>75</v>
      </c>
      <c r="C73" s="70" t="s">
        <v>68</v>
      </c>
      <c r="D73" s="59" t="s">
        <v>76</v>
      </c>
      <c r="E73" s="61" t="s">
        <v>474</v>
      </c>
      <c r="F73" s="59" t="s">
        <v>75</v>
      </c>
      <c r="G73" s="70" t="s">
        <v>68</v>
      </c>
      <c r="H73" s="70" t="s">
        <v>76</v>
      </c>
      <c r="I73" s="59" t="s">
        <v>75</v>
      </c>
      <c r="J73" s="70" t="s">
        <v>68</v>
      </c>
      <c r="K73" s="70" t="s">
        <v>76</v>
      </c>
      <c r="L73" s="59" t="s">
        <v>77</v>
      </c>
      <c r="M73" s="61" t="s">
        <v>71</v>
      </c>
      <c r="N73" s="59" t="s">
        <v>78</v>
      </c>
      <c r="O73" s="70" t="s">
        <v>71</v>
      </c>
      <c r="P73" s="59" t="s">
        <v>78</v>
      </c>
    </row>
    <row r="74" spans="1:16" ht="17.25" thickBot="1">
      <c r="A74" s="135"/>
      <c r="B74" s="557" t="s">
        <v>478</v>
      </c>
      <c r="C74" s="72" t="s">
        <v>71</v>
      </c>
      <c r="D74" s="71"/>
      <c r="E74" s="551"/>
      <c r="F74" s="71" t="s">
        <v>415</v>
      </c>
      <c r="G74" s="72" t="s">
        <v>71</v>
      </c>
      <c r="H74" s="550"/>
      <c r="I74" s="71" t="s">
        <v>415</v>
      </c>
      <c r="J74" s="72" t="s">
        <v>71</v>
      </c>
      <c r="K74" s="550"/>
      <c r="L74" s="71"/>
      <c r="M74" s="74" t="s">
        <v>220</v>
      </c>
      <c r="N74" s="75" t="s">
        <v>79</v>
      </c>
      <c r="O74" s="551"/>
      <c r="P74" s="71"/>
    </row>
    <row r="75" spans="1:16" ht="17.25" thickBot="1">
      <c r="A75" s="76">
        <v>1</v>
      </c>
      <c r="B75" s="77">
        <v>2</v>
      </c>
      <c r="C75" s="77">
        <v>3</v>
      </c>
      <c r="D75" s="77">
        <v>4</v>
      </c>
      <c r="E75" s="78">
        <v>5</v>
      </c>
      <c r="F75" s="78">
        <v>6</v>
      </c>
      <c r="G75" s="78">
        <v>7</v>
      </c>
      <c r="H75" s="79">
        <v>8</v>
      </c>
      <c r="I75" s="73">
        <v>9</v>
      </c>
      <c r="J75" s="73">
        <v>10</v>
      </c>
      <c r="K75" s="77">
        <v>11</v>
      </c>
      <c r="L75" s="80">
        <v>12</v>
      </c>
      <c r="M75" s="78">
        <v>13</v>
      </c>
      <c r="N75" s="78">
        <v>14</v>
      </c>
      <c r="O75" s="78">
        <v>15</v>
      </c>
      <c r="P75" s="81">
        <v>16</v>
      </c>
    </row>
    <row r="76" spans="1:16" ht="15.75">
      <c r="A76" s="178" t="s">
        <v>90</v>
      </c>
      <c r="B76" s="179"/>
      <c r="C76" s="179"/>
      <c r="D76" s="179"/>
      <c r="E76" s="179"/>
      <c r="F76" s="179"/>
      <c r="G76" s="180"/>
      <c r="H76" s="179"/>
      <c r="I76" s="179"/>
      <c r="J76" s="179"/>
      <c r="K76" s="179"/>
      <c r="L76" s="180"/>
      <c r="M76" s="180"/>
      <c r="N76" s="180"/>
      <c r="O76" s="179"/>
      <c r="P76" s="181"/>
    </row>
    <row r="77" spans="1:16" ht="15.75">
      <c r="A77" s="182" t="s">
        <v>91</v>
      </c>
      <c r="B77" s="153"/>
      <c r="C77" s="147"/>
      <c r="D77" s="147"/>
      <c r="E77" s="147"/>
      <c r="F77" s="147"/>
      <c r="G77" s="147"/>
      <c r="H77" s="147"/>
      <c r="I77" s="147"/>
      <c r="J77" s="147"/>
      <c r="K77" s="147"/>
      <c r="L77" s="148"/>
      <c r="M77" s="148"/>
      <c r="N77" s="148"/>
      <c r="O77" s="147"/>
      <c r="P77" s="149"/>
    </row>
    <row r="78" spans="1:16" ht="15.75">
      <c r="A78" s="182" t="s">
        <v>92</v>
      </c>
      <c r="B78" s="153">
        <v>1.1619999999999999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8"/>
      <c r="M78" s="148"/>
      <c r="N78" s="148"/>
      <c r="O78" s="147"/>
      <c r="P78" s="149"/>
    </row>
    <row r="79" spans="1:16" ht="15.75">
      <c r="A79" s="182" t="s">
        <v>93</v>
      </c>
      <c r="B79" s="153"/>
      <c r="C79" s="147"/>
      <c r="D79" s="147"/>
      <c r="E79" s="147"/>
      <c r="F79" s="147"/>
      <c r="G79" s="147"/>
      <c r="H79" s="147"/>
      <c r="I79" s="147"/>
      <c r="J79" s="147"/>
      <c r="K79" s="147"/>
      <c r="L79" s="148"/>
      <c r="M79" s="148"/>
      <c r="N79" s="148"/>
      <c r="O79" s="147"/>
      <c r="P79" s="149"/>
    </row>
    <row r="80" spans="1:16" ht="15.75">
      <c r="A80" s="182" t="s">
        <v>94</v>
      </c>
      <c r="B80" s="151">
        <v>0.874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48"/>
      <c r="M80" s="148"/>
      <c r="N80" s="148"/>
      <c r="O80" s="151"/>
      <c r="P80" s="152"/>
    </row>
    <row r="81" spans="1:16" ht="15.75">
      <c r="A81" s="182" t="s">
        <v>95</v>
      </c>
      <c r="B81" s="151"/>
      <c r="C81" s="147"/>
      <c r="D81" s="147"/>
      <c r="E81" s="147"/>
      <c r="F81" s="147"/>
      <c r="G81" s="147"/>
      <c r="H81" s="147"/>
      <c r="I81" s="147"/>
      <c r="J81" s="147"/>
      <c r="K81" s="147"/>
      <c r="L81" s="148"/>
      <c r="M81" s="148"/>
      <c r="N81" s="148"/>
      <c r="O81" s="147"/>
      <c r="P81" s="149"/>
    </row>
    <row r="82" spans="1:16" ht="16.5" thickBot="1">
      <c r="A82" s="183" t="s">
        <v>96</v>
      </c>
      <c r="B82" s="184">
        <v>0.372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9"/>
      <c r="M82" s="159"/>
      <c r="N82" s="159"/>
      <c r="O82" s="158"/>
      <c r="P82" s="185"/>
    </row>
    <row r="83" spans="1:16" ht="16.5" thickBot="1">
      <c r="A83" s="186" t="s">
        <v>97</v>
      </c>
      <c r="B83" s="187">
        <f>SUM(B77:B82)</f>
        <v>2.4079999999999999</v>
      </c>
      <c r="C83" s="187">
        <f t="shared" ref="C83:L83" si="9">SUM(C77:C82)</f>
        <v>0</v>
      </c>
      <c r="D83" s="187">
        <f t="shared" si="9"/>
        <v>0</v>
      </c>
      <c r="E83" s="187">
        <f t="shared" si="9"/>
        <v>0</v>
      </c>
      <c r="F83" s="187">
        <f t="shared" si="9"/>
        <v>0</v>
      </c>
      <c r="G83" s="187">
        <f t="shared" si="9"/>
        <v>0</v>
      </c>
      <c r="H83" s="187">
        <f t="shared" si="9"/>
        <v>0</v>
      </c>
      <c r="I83" s="187">
        <f t="shared" si="9"/>
        <v>0</v>
      </c>
      <c r="J83" s="187">
        <f t="shared" si="9"/>
        <v>0</v>
      </c>
      <c r="K83" s="187">
        <f t="shared" si="9"/>
        <v>0</v>
      </c>
      <c r="L83" s="187">
        <f t="shared" si="9"/>
        <v>0</v>
      </c>
      <c r="M83" s="187">
        <f>SUM(M77:M82)</f>
        <v>0</v>
      </c>
      <c r="N83" s="187">
        <f t="shared" ref="N83:P83" si="10">SUM(N77:N82)</f>
        <v>0</v>
      </c>
      <c r="O83" s="187">
        <f t="shared" si="10"/>
        <v>0</v>
      </c>
      <c r="P83" s="188">
        <f t="shared" si="10"/>
        <v>0</v>
      </c>
    </row>
    <row r="84" spans="1:16" ht="15.75">
      <c r="A84" s="178" t="s">
        <v>98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332"/>
    </row>
    <row r="85" spans="1:16" ht="15.75">
      <c r="A85" s="182" t="s">
        <v>99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2"/>
    </row>
    <row r="86" spans="1:16" ht="15.75">
      <c r="A86" s="182" t="s">
        <v>100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2"/>
    </row>
    <row r="87" spans="1:16" ht="15.75">
      <c r="A87" s="190" t="s">
        <v>101</v>
      </c>
      <c r="B87" s="184">
        <v>4.9119999999999999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308"/>
    </row>
    <row r="88" spans="1:16" ht="16.5" thickBot="1">
      <c r="A88" s="327" t="s">
        <v>264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33"/>
    </row>
    <row r="89" spans="1:16" ht="16.5" thickBot="1">
      <c r="A89" s="186" t="s">
        <v>102</v>
      </c>
      <c r="B89" s="187">
        <f>SUM(B85:B88)</f>
        <v>4.9119999999999999</v>
      </c>
      <c r="C89" s="187">
        <f t="shared" ref="C89:L89" si="11">SUM(C85:C88)</f>
        <v>0</v>
      </c>
      <c r="D89" s="187">
        <f t="shared" si="11"/>
        <v>0</v>
      </c>
      <c r="E89" s="187">
        <f t="shared" si="11"/>
        <v>0</v>
      </c>
      <c r="F89" s="187">
        <f t="shared" si="11"/>
        <v>0</v>
      </c>
      <c r="G89" s="187">
        <f t="shared" si="11"/>
        <v>0</v>
      </c>
      <c r="H89" s="187">
        <f t="shared" si="11"/>
        <v>0</v>
      </c>
      <c r="I89" s="187">
        <f t="shared" si="11"/>
        <v>0</v>
      </c>
      <c r="J89" s="187">
        <f t="shared" si="11"/>
        <v>0</v>
      </c>
      <c r="K89" s="187">
        <f t="shared" si="11"/>
        <v>0</v>
      </c>
      <c r="L89" s="187">
        <f t="shared" si="11"/>
        <v>0</v>
      </c>
      <c r="M89" s="187">
        <f>SUM(M85:M88)</f>
        <v>0</v>
      </c>
      <c r="N89" s="187">
        <f t="shared" ref="N89:P89" si="12">SUM(N85:N88)</f>
        <v>0</v>
      </c>
      <c r="O89" s="187">
        <f t="shared" si="12"/>
        <v>0</v>
      </c>
      <c r="P89" s="188">
        <f t="shared" si="12"/>
        <v>0</v>
      </c>
    </row>
    <row r="90" spans="1:16" ht="16.5" thickBot="1">
      <c r="A90" s="372" t="s">
        <v>103</v>
      </c>
      <c r="B90" s="313">
        <f>B83+B89</f>
        <v>7.32</v>
      </c>
      <c r="C90" s="187">
        <f t="shared" ref="C90:L90" si="13">C83+C89</f>
        <v>0</v>
      </c>
      <c r="D90" s="187">
        <f t="shared" si="13"/>
        <v>0</v>
      </c>
      <c r="E90" s="187">
        <f t="shared" si="13"/>
        <v>0</v>
      </c>
      <c r="F90" s="187">
        <f t="shared" si="13"/>
        <v>0</v>
      </c>
      <c r="G90" s="187">
        <f t="shared" si="13"/>
        <v>0</v>
      </c>
      <c r="H90" s="187">
        <f t="shared" si="13"/>
        <v>0</v>
      </c>
      <c r="I90" s="187">
        <f t="shared" si="13"/>
        <v>0</v>
      </c>
      <c r="J90" s="187">
        <f t="shared" si="13"/>
        <v>0</v>
      </c>
      <c r="K90" s="187">
        <f t="shared" si="13"/>
        <v>0</v>
      </c>
      <c r="L90" s="187">
        <f t="shared" si="13"/>
        <v>0</v>
      </c>
      <c r="M90" s="187">
        <f>M83+M89</f>
        <v>0</v>
      </c>
      <c r="N90" s="187">
        <f t="shared" ref="N90:P90" si="14">N83+N89</f>
        <v>0</v>
      </c>
      <c r="O90" s="187">
        <f t="shared" si="14"/>
        <v>0</v>
      </c>
      <c r="P90" s="188">
        <f t="shared" si="14"/>
        <v>0</v>
      </c>
    </row>
    <row r="91" spans="1:16" ht="16.5">
      <c r="A91" s="251" t="s">
        <v>593</v>
      </c>
      <c r="B91" s="161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3"/>
    </row>
    <row r="92" spans="1:16" ht="15.75">
      <c r="A92" s="194" t="s">
        <v>420</v>
      </c>
      <c r="B92" s="195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7"/>
    </row>
    <row r="93" spans="1:16" ht="16.5" thickBot="1">
      <c r="A93" s="166" t="s">
        <v>527</v>
      </c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200"/>
    </row>
    <row r="99" spans="1:16" ht="13.5" thickBot="1"/>
    <row r="100" spans="1:16" ht="17.25" thickBot="1">
      <c r="A100" s="12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 t="s">
        <v>111</v>
      </c>
      <c r="O100" s="42"/>
      <c r="P100" s="176"/>
    </row>
    <row r="101" spans="1:16" ht="16.5">
      <c r="A101" s="555" t="s">
        <v>638</v>
      </c>
      <c r="B101" s="130"/>
      <c r="C101" s="130"/>
      <c r="D101" s="130"/>
      <c r="E101" s="131"/>
      <c r="F101" s="131"/>
      <c r="G101" s="131"/>
      <c r="H101" s="131"/>
      <c r="I101" s="131"/>
      <c r="J101" s="131" t="s">
        <v>84</v>
      </c>
      <c r="K101" s="131"/>
      <c r="L101" s="131"/>
      <c r="M101" s="132"/>
      <c r="N101" s="132"/>
      <c r="O101" s="131"/>
      <c r="P101" s="133"/>
    </row>
    <row r="102" spans="1:16" ht="16.5">
      <c r="A102" s="555" t="s">
        <v>531</v>
      </c>
      <c r="B102" s="130"/>
      <c r="C102" s="130"/>
      <c r="D102" s="130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3"/>
    </row>
    <row r="103" spans="1:16" ht="17.25" thickBot="1">
      <c r="A103" s="52"/>
      <c r="B103" s="556"/>
      <c r="C103" s="556" t="s">
        <v>642</v>
      </c>
      <c r="D103" s="556"/>
      <c r="E103" s="53"/>
      <c r="F103" s="50"/>
      <c r="G103" s="50"/>
      <c r="H103" s="50"/>
      <c r="I103" s="50"/>
      <c r="J103" s="53"/>
      <c r="K103" s="53"/>
      <c r="L103" s="53"/>
      <c r="M103" s="53"/>
      <c r="N103" s="53"/>
      <c r="O103" s="53" t="s">
        <v>61</v>
      </c>
      <c r="P103" s="54"/>
    </row>
    <row r="104" spans="1:16" ht="17.25" thickBot="1">
      <c r="A104" s="55"/>
      <c r="B104" s="1072" t="s">
        <v>62</v>
      </c>
      <c r="C104" s="1070"/>
      <c r="D104" s="1071"/>
      <c r="E104" s="552" t="s">
        <v>63</v>
      </c>
      <c r="F104" s="1072" t="s">
        <v>62</v>
      </c>
      <c r="G104" s="1070"/>
      <c r="H104" s="1070"/>
      <c r="I104" s="1088" t="s">
        <v>524</v>
      </c>
      <c r="J104" s="1089"/>
      <c r="K104" s="1089"/>
      <c r="L104" s="1090"/>
      <c r="M104" s="1070" t="s">
        <v>64</v>
      </c>
      <c r="N104" s="1071"/>
      <c r="O104" s="46" t="s">
        <v>65</v>
      </c>
      <c r="P104" s="553"/>
    </row>
    <row r="105" spans="1:16" ht="17.25" thickBot="1">
      <c r="A105" s="59"/>
      <c r="B105" s="1064" t="s">
        <v>479</v>
      </c>
      <c r="C105" s="1064"/>
      <c r="D105" s="1065"/>
      <c r="E105" s="61" t="s">
        <v>67</v>
      </c>
      <c r="F105" s="1066" t="s">
        <v>591</v>
      </c>
      <c r="G105" s="1067"/>
      <c r="H105" s="1067"/>
      <c r="I105" s="59"/>
      <c r="J105" s="64"/>
      <c r="K105" s="59"/>
      <c r="L105" s="59"/>
      <c r="M105" s="1068" t="s">
        <v>525</v>
      </c>
      <c r="N105" s="1069"/>
      <c r="O105" s="60" t="s">
        <v>526</v>
      </c>
      <c r="P105" s="65"/>
    </row>
    <row r="106" spans="1:16" ht="16.5">
      <c r="A106" s="66" t="s">
        <v>87</v>
      </c>
      <c r="B106" s="553" t="s">
        <v>69</v>
      </c>
      <c r="C106" s="554" t="s">
        <v>69</v>
      </c>
      <c r="D106" s="68" t="s">
        <v>69</v>
      </c>
      <c r="E106" s="61" t="s">
        <v>70</v>
      </c>
      <c r="F106" s="67" t="s">
        <v>69</v>
      </c>
      <c r="G106" s="554" t="s">
        <v>69</v>
      </c>
      <c r="H106" s="69" t="s">
        <v>69</v>
      </c>
      <c r="I106" s="67" t="s">
        <v>69</v>
      </c>
      <c r="J106" s="554" t="s">
        <v>69</v>
      </c>
      <c r="K106" s="69" t="s">
        <v>69</v>
      </c>
      <c r="L106" s="59" t="s">
        <v>72</v>
      </c>
      <c r="M106" s="552" t="s">
        <v>73</v>
      </c>
      <c r="N106" s="67" t="s">
        <v>74</v>
      </c>
      <c r="O106" s="554" t="s">
        <v>73</v>
      </c>
      <c r="P106" s="67" t="s">
        <v>74</v>
      </c>
    </row>
    <row r="107" spans="1:16" ht="16.5">
      <c r="A107" s="59"/>
      <c r="B107" s="358" t="s">
        <v>75</v>
      </c>
      <c r="C107" s="70" t="s">
        <v>68</v>
      </c>
      <c r="D107" s="59" t="s">
        <v>76</v>
      </c>
      <c r="E107" s="61" t="s">
        <v>474</v>
      </c>
      <c r="F107" s="59" t="s">
        <v>75</v>
      </c>
      <c r="G107" s="70" t="s">
        <v>68</v>
      </c>
      <c r="H107" s="70" t="s">
        <v>76</v>
      </c>
      <c r="I107" s="59" t="s">
        <v>75</v>
      </c>
      <c r="J107" s="70" t="s">
        <v>68</v>
      </c>
      <c r="K107" s="70" t="s">
        <v>76</v>
      </c>
      <c r="L107" s="59" t="s">
        <v>77</v>
      </c>
      <c r="M107" s="61" t="s">
        <v>71</v>
      </c>
      <c r="N107" s="59" t="s">
        <v>78</v>
      </c>
      <c r="O107" s="70" t="s">
        <v>71</v>
      </c>
      <c r="P107" s="59" t="s">
        <v>78</v>
      </c>
    </row>
    <row r="108" spans="1:16" ht="17.25" thickBot="1">
      <c r="A108" s="135"/>
      <c r="B108" s="557" t="s">
        <v>478</v>
      </c>
      <c r="C108" s="72" t="s">
        <v>71</v>
      </c>
      <c r="D108" s="71"/>
      <c r="E108" s="551"/>
      <c r="F108" s="71" t="s">
        <v>415</v>
      </c>
      <c r="G108" s="72" t="s">
        <v>71</v>
      </c>
      <c r="H108" s="550"/>
      <c r="I108" s="71" t="s">
        <v>415</v>
      </c>
      <c r="J108" s="72" t="s">
        <v>71</v>
      </c>
      <c r="K108" s="550"/>
      <c r="L108" s="71"/>
      <c r="M108" s="74" t="s">
        <v>220</v>
      </c>
      <c r="N108" s="75" t="s">
        <v>79</v>
      </c>
      <c r="O108" s="551"/>
      <c r="P108" s="71"/>
    </row>
    <row r="109" spans="1:16" ht="17.25" thickBot="1">
      <c r="A109" s="76">
        <v>1</v>
      </c>
      <c r="B109" s="77">
        <v>2</v>
      </c>
      <c r="C109" s="77">
        <v>3</v>
      </c>
      <c r="D109" s="77">
        <v>4</v>
      </c>
      <c r="E109" s="78">
        <v>5</v>
      </c>
      <c r="F109" s="78">
        <v>6</v>
      </c>
      <c r="G109" s="78">
        <v>7</v>
      </c>
      <c r="H109" s="79">
        <v>8</v>
      </c>
      <c r="I109" s="73">
        <v>9</v>
      </c>
      <c r="J109" s="73">
        <v>10</v>
      </c>
      <c r="K109" s="77">
        <v>11</v>
      </c>
      <c r="L109" s="80">
        <v>12</v>
      </c>
      <c r="M109" s="78">
        <v>13</v>
      </c>
      <c r="N109" s="78">
        <v>14</v>
      </c>
      <c r="O109" s="78">
        <v>15</v>
      </c>
      <c r="P109" s="81">
        <v>16</v>
      </c>
    </row>
    <row r="110" spans="1:16" ht="15.75">
      <c r="A110" s="178" t="s">
        <v>90</v>
      </c>
      <c r="B110" s="179"/>
      <c r="C110" s="179"/>
      <c r="D110" s="179"/>
      <c r="E110" s="179"/>
      <c r="F110" s="179"/>
      <c r="G110" s="180"/>
      <c r="H110" s="179"/>
      <c r="I110" s="179"/>
      <c r="J110" s="179"/>
      <c r="K110" s="179"/>
      <c r="L110" s="180"/>
      <c r="M110" s="180"/>
      <c r="N110" s="180"/>
      <c r="O110" s="179"/>
      <c r="P110" s="181"/>
    </row>
    <row r="111" spans="1:16" ht="15.75">
      <c r="A111" s="182" t="s">
        <v>91</v>
      </c>
      <c r="B111" s="153"/>
      <c r="C111" s="147"/>
      <c r="D111" s="147"/>
      <c r="E111" s="147"/>
      <c r="F111" s="147"/>
      <c r="G111" s="147"/>
      <c r="H111" s="147"/>
      <c r="I111" s="147"/>
      <c r="J111" s="147"/>
      <c r="K111" s="147"/>
      <c r="L111" s="148"/>
      <c r="M111" s="148"/>
      <c r="N111" s="148"/>
      <c r="O111" s="147"/>
      <c r="P111" s="149"/>
    </row>
    <row r="112" spans="1:16" ht="15.75">
      <c r="A112" s="182" t="s">
        <v>92</v>
      </c>
      <c r="B112" s="153">
        <v>1.35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8"/>
      <c r="M112" s="148"/>
      <c r="N112" s="148"/>
      <c r="O112" s="147"/>
      <c r="P112" s="149"/>
    </row>
    <row r="113" spans="1:16" ht="15.75">
      <c r="A113" s="182" t="s">
        <v>93</v>
      </c>
      <c r="B113" s="153"/>
      <c r="C113" s="147"/>
      <c r="D113" s="147"/>
      <c r="E113" s="147"/>
      <c r="F113" s="147"/>
      <c r="G113" s="147"/>
      <c r="H113" s="147"/>
      <c r="I113" s="147"/>
      <c r="J113" s="147"/>
      <c r="K113" s="147"/>
      <c r="L113" s="148"/>
      <c r="M113" s="148"/>
      <c r="N113" s="148"/>
      <c r="O113" s="147"/>
      <c r="P113" s="149"/>
    </row>
    <row r="114" spans="1:16" ht="15.75">
      <c r="A114" s="182" t="s">
        <v>94</v>
      </c>
      <c r="B114" s="151">
        <v>2.8980000000000001</v>
      </c>
      <c r="C114" s="151"/>
      <c r="D114" s="151"/>
      <c r="E114" s="151"/>
      <c r="F114" s="151"/>
      <c r="G114" s="151"/>
      <c r="H114" s="151"/>
      <c r="I114" s="151"/>
      <c r="J114" s="151"/>
      <c r="K114" s="151"/>
      <c r="L114" s="148"/>
      <c r="M114" s="148"/>
      <c r="N114" s="148"/>
      <c r="O114" s="151"/>
      <c r="P114" s="152"/>
    </row>
    <row r="115" spans="1:16" ht="15.75">
      <c r="A115" s="182" t="s">
        <v>95</v>
      </c>
      <c r="B115" s="151"/>
      <c r="C115" s="147"/>
      <c r="D115" s="147"/>
      <c r="E115" s="147"/>
      <c r="F115" s="147"/>
      <c r="G115" s="147"/>
      <c r="H115" s="147"/>
      <c r="I115" s="147"/>
      <c r="J115" s="147"/>
      <c r="K115" s="147"/>
      <c r="L115" s="148"/>
      <c r="M115" s="148"/>
      <c r="N115" s="148"/>
      <c r="O115" s="147"/>
      <c r="P115" s="149"/>
    </row>
    <row r="116" spans="1:16" ht="16.5" thickBot="1">
      <c r="A116" s="183" t="s">
        <v>96</v>
      </c>
      <c r="B116" s="184">
        <v>4.8070000000000004</v>
      </c>
      <c r="C116" s="158"/>
      <c r="D116" s="158"/>
      <c r="E116" s="158"/>
      <c r="F116" s="158"/>
      <c r="G116" s="158"/>
      <c r="H116" s="158"/>
      <c r="I116" s="158"/>
      <c r="J116" s="158"/>
      <c r="K116" s="158"/>
      <c r="L116" s="159"/>
      <c r="M116" s="159"/>
      <c r="N116" s="159"/>
      <c r="O116" s="158"/>
      <c r="P116" s="185"/>
    </row>
    <row r="117" spans="1:16" ht="16.5" thickBot="1">
      <c r="A117" s="186" t="s">
        <v>97</v>
      </c>
      <c r="B117" s="187">
        <f>SUM(B111:B116)</f>
        <v>9.0549999999999997</v>
      </c>
      <c r="C117" s="187">
        <f t="shared" ref="C117:L117" si="15">SUM(C111:C116)</f>
        <v>0</v>
      </c>
      <c r="D117" s="187">
        <f t="shared" si="15"/>
        <v>0</v>
      </c>
      <c r="E117" s="187">
        <f t="shared" si="15"/>
        <v>0</v>
      </c>
      <c r="F117" s="187">
        <f t="shared" si="15"/>
        <v>0</v>
      </c>
      <c r="G117" s="187">
        <f t="shared" si="15"/>
        <v>0</v>
      </c>
      <c r="H117" s="187">
        <f t="shared" si="15"/>
        <v>0</v>
      </c>
      <c r="I117" s="187">
        <f t="shared" si="15"/>
        <v>0</v>
      </c>
      <c r="J117" s="187">
        <f t="shared" si="15"/>
        <v>0</v>
      </c>
      <c r="K117" s="187">
        <f t="shared" si="15"/>
        <v>0</v>
      </c>
      <c r="L117" s="187">
        <f t="shared" si="15"/>
        <v>0</v>
      </c>
      <c r="M117" s="187">
        <f>SUM(M111:M116)</f>
        <v>0</v>
      </c>
      <c r="N117" s="187">
        <f t="shared" ref="N117:P117" si="16">SUM(N111:N116)</f>
        <v>0</v>
      </c>
      <c r="O117" s="187">
        <f t="shared" si="16"/>
        <v>0</v>
      </c>
      <c r="P117" s="188">
        <f t="shared" si="16"/>
        <v>0</v>
      </c>
    </row>
    <row r="118" spans="1:16" ht="15.75">
      <c r="A118" s="178" t="s">
        <v>98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332"/>
    </row>
    <row r="119" spans="1:16" ht="15.75">
      <c r="A119" s="182" t="s">
        <v>99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2"/>
    </row>
    <row r="120" spans="1:16" ht="15.75">
      <c r="A120" s="182" t="s">
        <v>100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2"/>
    </row>
    <row r="121" spans="1:16" ht="15.75">
      <c r="A121" s="190" t="s">
        <v>101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308"/>
    </row>
    <row r="122" spans="1:16" ht="16.5" thickBot="1">
      <c r="A122" s="327" t="s">
        <v>264</v>
      </c>
      <c r="B122" s="328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33"/>
    </row>
    <row r="123" spans="1:16" ht="16.5" thickBot="1">
      <c r="A123" s="186" t="s">
        <v>102</v>
      </c>
      <c r="B123" s="187">
        <f>SUM(B119:B122)</f>
        <v>0</v>
      </c>
      <c r="C123" s="187">
        <f t="shared" ref="C123:L123" si="17">SUM(C119:C122)</f>
        <v>0</v>
      </c>
      <c r="D123" s="187">
        <f t="shared" si="17"/>
        <v>0</v>
      </c>
      <c r="E123" s="187">
        <f t="shared" si="17"/>
        <v>0</v>
      </c>
      <c r="F123" s="187">
        <f t="shared" si="17"/>
        <v>0</v>
      </c>
      <c r="G123" s="187">
        <f t="shared" si="17"/>
        <v>0</v>
      </c>
      <c r="H123" s="187">
        <f t="shared" si="17"/>
        <v>0</v>
      </c>
      <c r="I123" s="187">
        <f t="shared" si="17"/>
        <v>0</v>
      </c>
      <c r="J123" s="187">
        <f t="shared" si="17"/>
        <v>0</v>
      </c>
      <c r="K123" s="187">
        <f t="shared" si="17"/>
        <v>0</v>
      </c>
      <c r="L123" s="187">
        <f t="shared" si="17"/>
        <v>0</v>
      </c>
      <c r="M123" s="187">
        <f>SUM(M119:M122)</f>
        <v>0</v>
      </c>
      <c r="N123" s="187">
        <f t="shared" ref="N123:P123" si="18">SUM(N119:N122)</f>
        <v>0</v>
      </c>
      <c r="O123" s="187">
        <f t="shared" si="18"/>
        <v>0</v>
      </c>
      <c r="P123" s="188">
        <f t="shared" si="18"/>
        <v>0</v>
      </c>
    </row>
    <row r="124" spans="1:16" ht="16.5" thickBot="1">
      <c r="A124" s="372" t="s">
        <v>103</v>
      </c>
      <c r="B124" s="313">
        <f>B117+B123</f>
        <v>9.0549999999999997</v>
      </c>
      <c r="C124" s="187">
        <f t="shared" ref="C124:L124" si="19">C117+C123</f>
        <v>0</v>
      </c>
      <c r="D124" s="187">
        <f t="shared" si="19"/>
        <v>0</v>
      </c>
      <c r="E124" s="187">
        <f t="shared" si="19"/>
        <v>0</v>
      </c>
      <c r="F124" s="187">
        <f t="shared" si="19"/>
        <v>0</v>
      </c>
      <c r="G124" s="187">
        <f t="shared" si="19"/>
        <v>0</v>
      </c>
      <c r="H124" s="187">
        <f t="shared" si="19"/>
        <v>0</v>
      </c>
      <c r="I124" s="187">
        <f t="shared" si="19"/>
        <v>0</v>
      </c>
      <c r="J124" s="187">
        <f t="shared" si="19"/>
        <v>0</v>
      </c>
      <c r="K124" s="187">
        <f t="shared" si="19"/>
        <v>0</v>
      </c>
      <c r="L124" s="187">
        <f t="shared" si="19"/>
        <v>0</v>
      </c>
      <c r="M124" s="187">
        <f>M117+M123</f>
        <v>0</v>
      </c>
      <c r="N124" s="187">
        <f t="shared" ref="N124:P124" si="20">N117+N123</f>
        <v>0</v>
      </c>
      <c r="O124" s="187">
        <f t="shared" si="20"/>
        <v>0</v>
      </c>
      <c r="P124" s="188">
        <f t="shared" si="20"/>
        <v>0</v>
      </c>
    </row>
    <row r="125" spans="1:16" ht="16.5">
      <c r="A125" s="251" t="s">
        <v>593</v>
      </c>
      <c r="B125" s="161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3"/>
    </row>
    <row r="126" spans="1:16" ht="15.75">
      <c r="A126" s="194" t="s">
        <v>420</v>
      </c>
      <c r="B126" s="195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7"/>
    </row>
    <row r="127" spans="1:16" ht="16.5" thickBot="1">
      <c r="A127" s="166" t="s">
        <v>527</v>
      </c>
      <c r="B127" s="198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200"/>
    </row>
    <row r="131" spans="1:16" ht="13.5" thickBot="1"/>
    <row r="132" spans="1:16" ht="17.25" thickBot="1">
      <c r="A132" s="12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5" t="s">
        <v>111</v>
      </c>
      <c r="O132" s="42"/>
      <c r="P132" s="176"/>
    </row>
    <row r="133" spans="1:16" ht="16.5">
      <c r="A133" s="555" t="s">
        <v>638</v>
      </c>
      <c r="B133" s="130"/>
      <c r="C133" s="130"/>
      <c r="D133" s="130"/>
      <c r="E133" s="131"/>
      <c r="F133" s="131"/>
      <c r="G133" s="131"/>
      <c r="H133" s="131"/>
      <c r="I133" s="131"/>
      <c r="J133" s="131" t="s">
        <v>84</v>
      </c>
      <c r="K133" s="131"/>
      <c r="L133" s="131"/>
      <c r="M133" s="132"/>
      <c r="N133" s="132"/>
      <c r="O133" s="131"/>
      <c r="P133" s="133"/>
    </row>
    <row r="134" spans="1:16" ht="16.5">
      <c r="A134" s="555" t="s">
        <v>531</v>
      </c>
      <c r="B134" s="130"/>
      <c r="C134" s="130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3"/>
    </row>
    <row r="135" spans="1:16" ht="17.25" thickBot="1">
      <c r="A135" s="52"/>
      <c r="B135" s="556"/>
      <c r="C135" s="556" t="s">
        <v>643</v>
      </c>
      <c r="D135" s="556"/>
      <c r="E135" s="53"/>
      <c r="F135" s="50"/>
      <c r="G135" s="50"/>
      <c r="H135" s="50"/>
      <c r="I135" s="50"/>
      <c r="J135" s="53"/>
      <c r="K135" s="53"/>
      <c r="L135" s="53"/>
      <c r="M135" s="53"/>
      <c r="N135" s="53"/>
      <c r="O135" s="53" t="s">
        <v>61</v>
      </c>
      <c r="P135" s="54"/>
    </row>
    <row r="136" spans="1:16" ht="17.25" thickBot="1">
      <c r="A136" s="55"/>
      <c r="B136" s="1072" t="s">
        <v>62</v>
      </c>
      <c r="C136" s="1070"/>
      <c r="D136" s="1071"/>
      <c r="E136" s="552" t="s">
        <v>63</v>
      </c>
      <c r="F136" s="1072" t="s">
        <v>62</v>
      </c>
      <c r="G136" s="1070"/>
      <c r="H136" s="1070"/>
      <c r="I136" s="1088" t="s">
        <v>524</v>
      </c>
      <c r="J136" s="1089"/>
      <c r="K136" s="1089"/>
      <c r="L136" s="1090"/>
      <c r="M136" s="1070" t="s">
        <v>64</v>
      </c>
      <c r="N136" s="1071"/>
      <c r="O136" s="46" t="s">
        <v>65</v>
      </c>
      <c r="P136" s="553"/>
    </row>
    <row r="137" spans="1:16" ht="17.25" thickBot="1">
      <c r="A137" s="59"/>
      <c r="B137" s="1064" t="s">
        <v>479</v>
      </c>
      <c r="C137" s="1064"/>
      <c r="D137" s="1065"/>
      <c r="E137" s="61" t="s">
        <v>67</v>
      </c>
      <c r="F137" s="1066" t="s">
        <v>591</v>
      </c>
      <c r="G137" s="1067"/>
      <c r="H137" s="1067"/>
      <c r="I137" s="59"/>
      <c r="J137" s="64"/>
      <c r="K137" s="59"/>
      <c r="L137" s="59"/>
      <c r="M137" s="1068" t="s">
        <v>525</v>
      </c>
      <c r="N137" s="1069"/>
      <c r="O137" s="60" t="s">
        <v>526</v>
      </c>
      <c r="P137" s="65"/>
    </row>
    <row r="138" spans="1:16" ht="16.5">
      <c r="A138" s="66" t="s">
        <v>87</v>
      </c>
      <c r="B138" s="553" t="s">
        <v>69</v>
      </c>
      <c r="C138" s="554" t="s">
        <v>69</v>
      </c>
      <c r="D138" s="68" t="s">
        <v>69</v>
      </c>
      <c r="E138" s="61" t="s">
        <v>70</v>
      </c>
      <c r="F138" s="67" t="s">
        <v>69</v>
      </c>
      <c r="G138" s="554" t="s">
        <v>69</v>
      </c>
      <c r="H138" s="69" t="s">
        <v>69</v>
      </c>
      <c r="I138" s="67" t="s">
        <v>69</v>
      </c>
      <c r="J138" s="554" t="s">
        <v>69</v>
      </c>
      <c r="K138" s="69" t="s">
        <v>69</v>
      </c>
      <c r="L138" s="59" t="s">
        <v>72</v>
      </c>
      <c r="M138" s="552" t="s">
        <v>73</v>
      </c>
      <c r="N138" s="67" t="s">
        <v>74</v>
      </c>
      <c r="O138" s="554" t="s">
        <v>73</v>
      </c>
      <c r="P138" s="67" t="s">
        <v>74</v>
      </c>
    </row>
    <row r="139" spans="1:16" ht="16.5">
      <c r="A139" s="59"/>
      <c r="B139" s="358" t="s">
        <v>75</v>
      </c>
      <c r="C139" s="70" t="s">
        <v>68</v>
      </c>
      <c r="D139" s="59" t="s">
        <v>76</v>
      </c>
      <c r="E139" s="61" t="s">
        <v>474</v>
      </c>
      <c r="F139" s="59" t="s">
        <v>75</v>
      </c>
      <c r="G139" s="70" t="s">
        <v>68</v>
      </c>
      <c r="H139" s="70" t="s">
        <v>76</v>
      </c>
      <c r="I139" s="59" t="s">
        <v>75</v>
      </c>
      <c r="J139" s="70" t="s">
        <v>68</v>
      </c>
      <c r="K139" s="70" t="s">
        <v>76</v>
      </c>
      <c r="L139" s="59" t="s">
        <v>77</v>
      </c>
      <c r="M139" s="61" t="s">
        <v>71</v>
      </c>
      <c r="N139" s="59" t="s">
        <v>78</v>
      </c>
      <c r="O139" s="70" t="s">
        <v>71</v>
      </c>
      <c r="P139" s="59" t="s">
        <v>78</v>
      </c>
    </row>
    <row r="140" spans="1:16" ht="17.25" thickBot="1">
      <c r="A140" s="135"/>
      <c r="B140" s="557" t="s">
        <v>478</v>
      </c>
      <c r="C140" s="72" t="s">
        <v>71</v>
      </c>
      <c r="D140" s="71"/>
      <c r="E140" s="551"/>
      <c r="F140" s="71" t="s">
        <v>415</v>
      </c>
      <c r="G140" s="72" t="s">
        <v>71</v>
      </c>
      <c r="H140" s="550"/>
      <c r="I140" s="71" t="s">
        <v>415</v>
      </c>
      <c r="J140" s="72" t="s">
        <v>71</v>
      </c>
      <c r="K140" s="550"/>
      <c r="L140" s="71"/>
      <c r="M140" s="74" t="s">
        <v>220</v>
      </c>
      <c r="N140" s="75" t="s">
        <v>79</v>
      </c>
      <c r="O140" s="551"/>
      <c r="P140" s="71"/>
    </row>
    <row r="141" spans="1:16" ht="17.25" thickBot="1">
      <c r="A141" s="76">
        <v>1</v>
      </c>
      <c r="B141" s="77">
        <v>2</v>
      </c>
      <c r="C141" s="77">
        <v>3</v>
      </c>
      <c r="D141" s="77">
        <v>4</v>
      </c>
      <c r="E141" s="78">
        <v>5</v>
      </c>
      <c r="F141" s="78">
        <v>6</v>
      </c>
      <c r="G141" s="78">
        <v>7</v>
      </c>
      <c r="H141" s="79">
        <v>8</v>
      </c>
      <c r="I141" s="73">
        <v>9</v>
      </c>
      <c r="J141" s="73">
        <v>10</v>
      </c>
      <c r="K141" s="77">
        <v>11</v>
      </c>
      <c r="L141" s="80">
        <v>12</v>
      </c>
      <c r="M141" s="78">
        <v>13</v>
      </c>
      <c r="N141" s="78">
        <v>14</v>
      </c>
      <c r="O141" s="78">
        <v>15</v>
      </c>
      <c r="P141" s="81">
        <v>16</v>
      </c>
    </row>
    <row r="142" spans="1:16" ht="15.75">
      <c r="A142" s="178" t="s">
        <v>90</v>
      </c>
      <c r="B142" s="179"/>
      <c r="C142" s="179"/>
      <c r="D142" s="179"/>
      <c r="E142" s="179"/>
      <c r="F142" s="179"/>
      <c r="G142" s="180"/>
      <c r="H142" s="179"/>
      <c r="I142" s="179"/>
      <c r="J142" s="179"/>
      <c r="K142" s="179"/>
      <c r="L142" s="180"/>
      <c r="M142" s="180"/>
      <c r="N142" s="180"/>
      <c r="O142" s="179"/>
      <c r="P142" s="181"/>
    </row>
    <row r="143" spans="1:16" ht="15.75">
      <c r="A143" s="182" t="s">
        <v>91</v>
      </c>
      <c r="B143" s="153"/>
      <c r="C143" s="147"/>
      <c r="D143" s="147"/>
      <c r="E143" s="147"/>
      <c r="F143" s="147"/>
      <c r="G143" s="147"/>
      <c r="H143" s="147"/>
      <c r="I143" s="147"/>
      <c r="J143" s="147"/>
      <c r="K143" s="147"/>
      <c r="L143" s="148"/>
      <c r="M143" s="148"/>
      <c r="N143" s="148"/>
      <c r="O143" s="147"/>
      <c r="P143" s="149"/>
    </row>
    <row r="144" spans="1:16" ht="15.75">
      <c r="A144" s="182" t="s">
        <v>92</v>
      </c>
      <c r="B144" s="153">
        <v>0.86499999999999999</v>
      </c>
      <c r="C144" s="147"/>
      <c r="D144" s="147"/>
      <c r="E144" s="147"/>
      <c r="F144" s="147"/>
      <c r="G144" s="147"/>
      <c r="H144" s="147"/>
      <c r="I144" s="147"/>
      <c r="J144" s="147"/>
      <c r="K144" s="147"/>
      <c r="L144" s="148"/>
      <c r="M144" s="148"/>
      <c r="N144" s="148"/>
      <c r="O144" s="147"/>
      <c r="P144" s="149"/>
    </row>
    <row r="145" spans="1:16" ht="15.75">
      <c r="A145" s="182" t="s">
        <v>93</v>
      </c>
      <c r="B145" s="153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148"/>
      <c r="N145" s="148"/>
      <c r="O145" s="147"/>
      <c r="P145" s="149"/>
    </row>
    <row r="146" spans="1:16" ht="15.75">
      <c r="A146" s="182" t="s">
        <v>94</v>
      </c>
      <c r="B146" s="151">
        <v>2.7E-2</v>
      </c>
      <c r="C146" s="151"/>
      <c r="D146" s="151"/>
      <c r="E146" s="151"/>
      <c r="F146" s="151"/>
      <c r="G146" s="151"/>
      <c r="H146" s="151"/>
      <c r="I146" s="151"/>
      <c r="J146" s="151"/>
      <c r="K146" s="151"/>
      <c r="L146" s="148"/>
      <c r="M146" s="148"/>
      <c r="N146" s="148"/>
      <c r="O146" s="151"/>
      <c r="P146" s="152"/>
    </row>
    <row r="147" spans="1:16" ht="15.75">
      <c r="A147" s="182" t="s">
        <v>95</v>
      </c>
      <c r="B147" s="151"/>
      <c r="C147" s="147"/>
      <c r="D147" s="147"/>
      <c r="E147" s="147"/>
      <c r="F147" s="147"/>
      <c r="G147" s="147"/>
      <c r="H147" s="147"/>
      <c r="I147" s="147"/>
      <c r="J147" s="147"/>
      <c r="K147" s="147"/>
      <c r="L147" s="148"/>
      <c r="M147" s="148"/>
      <c r="N147" s="148"/>
      <c r="O147" s="147"/>
      <c r="P147" s="149"/>
    </row>
    <row r="148" spans="1:16" ht="16.5" thickBot="1">
      <c r="A148" s="183" t="s">
        <v>96</v>
      </c>
      <c r="B148" s="184">
        <v>0.70199999999999996</v>
      </c>
      <c r="C148" s="158"/>
      <c r="D148" s="158"/>
      <c r="E148" s="158"/>
      <c r="F148" s="158"/>
      <c r="G148" s="158"/>
      <c r="H148" s="158"/>
      <c r="I148" s="158"/>
      <c r="J148" s="158"/>
      <c r="K148" s="158"/>
      <c r="L148" s="159"/>
      <c r="M148" s="159"/>
      <c r="N148" s="159"/>
      <c r="O148" s="158"/>
      <c r="P148" s="185"/>
    </row>
    <row r="149" spans="1:16" ht="16.5" thickBot="1">
      <c r="A149" s="186" t="s">
        <v>97</v>
      </c>
      <c r="B149" s="187">
        <f>SUM(B143:B148)</f>
        <v>1.5939999999999999</v>
      </c>
      <c r="C149" s="187">
        <f t="shared" ref="C149:L149" si="21">SUM(C143:C148)</f>
        <v>0</v>
      </c>
      <c r="D149" s="187">
        <f t="shared" si="21"/>
        <v>0</v>
      </c>
      <c r="E149" s="187">
        <f t="shared" si="21"/>
        <v>0</v>
      </c>
      <c r="F149" s="187">
        <f t="shared" si="21"/>
        <v>0</v>
      </c>
      <c r="G149" s="187">
        <f t="shared" si="21"/>
        <v>0</v>
      </c>
      <c r="H149" s="187">
        <f t="shared" si="21"/>
        <v>0</v>
      </c>
      <c r="I149" s="187">
        <f t="shared" si="21"/>
        <v>0</v>
      </c>
      <c r="J149" s="187">
        <f t="shared" si="21"/>
        <v>0</v>
      </c>
      <c r="K149" s="187">
        <f t="shared" si="21"/>
        <v>0</v>
      </c>
      <c r="L149" s="187">
        <f t="shared" si="21"/>
        <v>0</v>
      </c>
      <c r="M149" s="187">
        <f>SUM(M143:M148)</f>
        <v>0</v>
      </c>
      <c r="N149" s="187">
        <f t="shared" ref="N149:P149" si="22">SUM(N143:N148)</f>
        <v>0</v>
      </c>
      <c r="O149" s="187">
        <f t="shared" si="22"/>
        <v>0</v>
      </c>
      <c r="P149" s="188">
        <f t="shared" si="22"/>
        <v>0</v>
      </c>
    </row>
    <row r="150" spans="1:16" ht="15.75">
      <c r="A150" s="178" t="s">
        <v>98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332"/>
    </row>
    <row r="151" spans="1:16" ht="15.75">
      <c r="A151" s="182" t="s">
        <v>99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2"/>
    </row>
    <row r="152" spans="1:16" ht="15.75">
      <c r="A152" s="182" t="s">
        <v>100</v>
      </c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2"/>
    </row>
    <row r="153" spans="1:16" ht="15.75">
      <c r="A153" s="190" t="s">
        <v>101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308"/>
    </row>
    <row r="154" spans="1:16" ht="16.5" thickBot="1">
      <c r="A154" s="327" t="s">
        <v>264</v>
      </c>
      <c r="B154" s="328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33"/>
    </row>
    <row r="155" spans="1:16" ht="16.5" thickBot="1">
      <c r="A155" s="186" t="s">
        <v>102</v>
      </c>
      <c r="B155" s="187">
        <f>SUM(B151:B154)</f>
        <v>0</v>
      </c>
      <c r="C155" s="187">
        <f t="shared" ref="C155:L155" si="23">SUM(C151:C154)</f>
        <v>0</v>
      </c>
      <c r="D155" s="187">
        <f t="shared" si="23"/>
        <v>0</v>
      </c>
      <c r="E155" s="187">
        <f t="shared" si="23"/>
        <v>0</v>
      </c>
      <c r="F155" s="187">
        <f t="shared" si="23"/>
        <v>0</v>
      </c>
      <c r="G155" s="187">
        <f t="shared" si="23"/>
        <v>0</v>
      </c>
      <c r="H155" s="187">
        <f t="shared" si="23"/>
        <v>0</v>
      </c>
      <c r="I155" s="187">
        <f t="shared" si="23"/>
        <v>0</v>
      </c>
      <c r="J155" s="187">
        <f t="shared" si="23"/>
        <v>0</v>
      </c>
      <c r="K155" s="187">
        <f t="shared" si="23"/>
        <v>0</v>
      </c>
      <c r="L155" s="187">
        <f t="shared" si="23"/>
        <v>0</v>
      </c>
      <c r="M155" s="187">
        <f>SUM(M151:M154)</f>
        <v>0</v>
      </c>
      <c r="N155" s="187">
        <f t="shared" ref="N155:P155" si="24">SUM(N151:N154)</f>
        <v>0</v>
      </c>
      <c r="O155" s="187">
        <f t="shared" si="24"/>
        <v>0</v>
      </c>
      <c r="P155" s="188">
        <f t="shared" si="24"/>
        <v>0</v>
      </c>
    </row>
    <row r="156" spans="1:16" ht="16.5" thickBot="1">
      <c r="A156" s="372" t="s">
        <v>103</v>
      </c>
      <c r="B156" s="313">
        <f>B149+B155</f>
        <v>1.5939999999999999</v>
      </c>
      <c r="C156" s="187">
        <f t="shared" ref="C156:L156" si="25">C149+C155</f>
        <v>0</v>
      </c>
      <c r="D156" s="187">
        <f t="shared" si="25"/>
        <v>0</v>
      </c>
      <c r="E156" s="187">
        <f t="shared" si="25"/>
        <v>0</v>
      </c>
      <c r="F156" s="187">
        <f t="shared" si="25"/>
        <v>0</v>
      </c>
      <c r="G156" s="187">
        <f t="shared" si="25"/>
        <v>0</v>
      </c>
      <c r="H156" s="187">
        <f t="shared" si="25"/>
        <v>0</v>
      </c>
      <c r="I156" s="187">
        <f t="shared" si="25"/>
        <v>0</v>
      </c>
      <c r="J156" s="187">
        <f t="shared" si="25"/>
        <v>0</v>
      </c>
      <c r="K156" s="187">
        <f t="shared" si="25"/>
        <v>0</v>
      </c>
      <c r="L156" s="187">
        <f t="shared" si="25"/>
        <v>0</v>
      </c>
      <c r="M156" s="187">
        <f>M149+M155</f>
        <v>0</v>
      </c>
      <c r="N156" s="187">
        <f t="shared" ref="N156:P156" si="26">N149+N155</f>
        <v>0</v>
      </c>
      <c r="O156" s="187">
        <f t="shared" si="26"/>
        <v>0</v>
      </c>
      <c r="P156" s="188">
        <f t="shared" si="26"/>
        <v>0</v>
      </c>
    </row>
    <row r="157" spans="1:16" ht="16.5">
      <c r="A157" s="251" t="s">
        <v>593</v>
      </c>
      <c r="B157" s="161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3"/>
    </row>
    <row r="158" spans="1:16" ht="15.75">
      <c r="A158" s="194" t="s">
        <v>420</v>
      </c>
      <c r="B158" s="195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7"/>
    </row>
    <row r="159" spans="1:16" ht="16.5" thickBot="1">
      <c r="A159" s="166" t="s">
        <v>527</v>
      </c>
      <c r="B159" s="198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200"/>
    </row>
    <row r="163" spans="1:16" ht="13.5" thickBot="1"/>
    <row r="164" spans="1:16" ht="17.25" thickBot="1">
      <c r="A164" s="12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5" t="s">
        <v>111</v>
      </c>
      <c r="O164" s="42"/>
      <c r="P164" s="176"/>
    </row>
    <row r="165" spans="1:16" ht="16.5">
      <c r="A165" s="555" t="s">
        <v>638</v>
      </c>
      <c r="B165" s="130"/>
      <c r="C165" s="130"/>
      <c r="D165" s="130"/>
      <c r="E165" s="131"/>
      <c r="F165" s="131"/>
      <c r="G165" s="131"/>
      <c r="H165" s="131"/>
      <c r="I165" s="131"/>
      <c r="J165" s="131" t="s">
        <v>84</v>
      </c>
      <c r="K165" s="131"/>
      <c r="L165" s="131"/>
      <c r="M165" s="132"/>
      <c r="N165" s="132"/>
      <c r="O165" s="131"/>
      <c r="P165" s="133"/>
    </row>
    <row r="166" spans="1:16" ht="16.5">
      <c r="A166" s="555" t="s">
        <v>531</v>
      </c>
      <c r="B166" s="130"/>
      <c r="C166" s="130"/>
      <c r="D166" s="130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3"/>
    </row>
    <row r="167" spans="1:16" ht="17.25" thickBot="1">
      <c r="A167" s="52"/>
      <c r="B167" s="556"/>
      <c r="C167" s="556" t="s">
        <v>644</v>
      </c>
      <c r="D167" s="556"/>
      <c r="E167" s="53"/>
      <c r="F167" s="50"/>
      <c r="G167" s="50"/>
      <c r="H167" s="50"/>
      <c r="I167" s="50"/>
      <c r="J167" s="53"/>
      <c r="K167" s="53"/>
      <c r="L167" s="53"/>
      <c r="M167" s="53"/>
      <c r="N167" s="53"/>
      <c r="O167" s="53" t="s">
        <v>61</v>
      </c>
      <c r="P167" s="54"/>
    </row>
    <row r="168" spans="1:16" ht="17.25" thickBot="1">
      <c r="A168" s="55"/>
      <c r="B168" s="1072" t="s">
        <v>62</v>
      </c>
      <c r="C168" s="1070"/>
      <c r="D168" s="1071"/>
      <c r="E168" s="552" t="s">
        <v>63</v>
      </c>
      <c r="F168" s="1072" t="s">
        <v>62</v>
      </c>
      <c r="G168" s="1070"/>
      <c r="H168" s="1070"/>
      <c r="I168" s="1088" t="s">
        <v>524</v>
      </c>
      <c r="J168" s="1089"/>
      <c r="K168" s="1089"/>
      <c r="L168" s="1090"/>
      <c r="M168" s="1070" t="s">
        <v>64</v>
      </c>
      <c r="N168" s="1071"/>
      <c r="O168" s="46" t="s">
        <v>65</v>
      </c>
      <c r="P168" s="553"/>
    </row>
    <row r="169" spans="1:16" ht="17.25" thickBot="1">
      <c r="A169" s="59"/>
      <c r="B169" s="1064" t="s">
        <v>479</v>
      </c>
      <c r="C169" s="1064"/>
      <c r="D169" s="1065"/>
      <c r="E169" s="61" t="s">
        <v>67</v>
      </c>
      <c r="F169" s="1066" t="s">
        <v>591</v>
      </c>
      <c r="G169" s="1067"/>
      <c r="H169" s="1067"/>
      <c r="I169" s="59"/>
      <c r="J169" s="64"/>
      <c r="K169" s="59"/>
      <c r="L169" s="59"/>
      <c r="M169" s="1068" t="s">
        <v>525</v>
      </c>
      <c r="N169" s="1069"/>
      <c r="O169" s="60" t="s">
        <v>526</v>
      </c>
      <c r="P169" s="65"/>
    </row>
    <row r="170" spans="1:16" ht="16.5">
      <c r="A170" s="66" t="s">
        <v>87</v>
      </c>
      <c r="B170" s="553" t="s">
        <v>69</v>
      </c>
      <c r="C170" s="554" t="s">
        <v>69</v>
      </c>
      <c r="D170" s="68" t="s">
        <v>69</v>
      </c>
      <c r="E170" s="61" t="s">
        <v>70</v>
      </c>
      <c r="F170" s="67" t="s">
        <v>69</v>
      </c>
      <c r="G170" s="554" t="s">
        <v>69</v>
      </c>
      <c r="H170" s="69" t="s">
        <v>69</v>
      </c>
      <c r="I170" s="67" t="s">
        <v>69</v>
      </c>
      <c r="J170" s="554" t="s">
        <v>69</v>
      </c>
      <c r="K170" s="69" t="s">
        <v>69</v>
      </c>
      <c r="L170" s="59" t="s">
        <v>72</v>
      </c>
      <c r="M170" s="552" t="s">
        <v>73</v>
      </c>
      <c r="N170" s="67" t="s">
        <v>74</v>
      </c>
      <c r="O170" s="554" t="s">
        <v>73</v>
      </c>
      <c r="P170" s="67" t="s">
        <v>74</v>
      </c>
    </row>
    <row r="171" spans="1:16" ht="16.5">
      <c r="A171" s="59"/>
      <c r="B171" s="358" t="s">
        <v>75</v>
      </c>
      <c r="C171" s="70" t="s">
        <v>68</v>
      </c>
      <c r="D171" s="59" t="s">
        <v>76</v>
      </c>
      <c r="E171" s="61" t="s">
        <v>474</v>
      </c>
      <c r="F171" s="59" t="s">
        <v>75</v>
      </c>
      <c r="G171" s="70" t="s">
        <v>68</v>
      </c>
      <c r="H171" s="70" t="s">
        <v>76</v>
      </c>
      <c r="I171" s="59" t="s">
        <v>75</v>
      </c>
      <c r="J171" s="70" t="s">
        <v>68</v>
      </c>
      <c r="K171" s="70" t="s">
        <v>76</v>
      </c>
      <c r="L171" s="59" t="s">
        <v>77</v>
      </c>
      <c r="M171" s="61" t="s">
        <v>71</v>
      </c>
      <c r="N171" s="59" t="s">
        <v>78</v>
      </c>
      <c r="O171" s="70" t="s">
        <v>71</v>
      </c>
      <c r="P171" s="59" t="s">
        <v>78</v>
      </c>
    </row>
    <row r="172" spans="1:16" ht="17.25" thickBot="1">
      <c r="A172" s="135"/>
      <c r="B172" s="557" t="s">
        <v>478</v>
      </c>
      <c r="C172" s="72" t="s">
        <v>71</v>
      </c>
      <c r="D172" s="71"/>
      <c r="E172" s="551"/>
      <c r="F172" s="71" t="s">
        <v>415</v>
      </c>
      <c r="G172" s="72" t="s">
        <v>71</v>
      </c>
      <c r="H172" s="550"/>
      <c r="I172" s="71" t="s">
        <v>415</v>
      </c>
      <c r="J172" s="72" t="s">
        <v>71</v>
      </c>
      <c r="K172" s="550"/>
      <c r="L172" s="71"/>
      <c r="M172" s="74" t="s">
        <v>220</v>
      </c>
      <c r="N172" s="75" t="s">
        <v>79</v>
      </c>
      <c r="O172" s="551"/>
      <c r="P172" s="71"/>
    </row>
    <row r="173" spans="1:16" ht="17.25" thickBot="1">
      <c r="A173" s="76">
        <v>1</v>
      </c>
      <c r="B173" s="77">
        <v>2</v>
      </c>
      <c r="C173" s="77">
        <v>3</v>
      </c>
      <c r="D173" s="77">
        <v>4</v>
      </c>
      <c r="E173" s="78">
        <v>5</v>
      </c>
      <c r="F173" s="78">
        <v>6</v>
      </c>
      <c r="G173" s="78">
        <v>7</v>
      </c>
      <c r="H173" s="79">
        <v>8</v>
      </c>
      <c r="I173" s="73">
        <v>9</v>
      </c>
      <c r="J173" s="73">
        <v>10</v>
      </c>
      <c r="K173" s="77">
        <v>11</v>
      </c>
      <c r="L173" s="80">
        <v>12</v>
      </c>
      <c r="M173" s="78">
        <v>13</v>
      </c>
      <c r="N173" s="78">
        <v>14</v>
      </c>
      <c r="O173" s="78">
        <v>15</v>
      </c>
      <c r="P173" s="81">
        <v>16</v>
      </c>
    </row>
    <row r="174" spans="1:16" ht="15.75">
      <c r="A174" s="178" t="s">
        <v>90</v>
      </c>
      <c r="B174" s="179"/>
      <c r="C174" s="179"/>
      <c r="D174" s="179"/>
      <c r="E174" s="179"/>
      <c r="F174" s="179"/>
      <c r="G174" s="180"/>
      <c r="H174" s="179"/>
      <c r="I174" s="179"/>
      <c r="J174" s="179"/>
      <c r="K174" s="179"/>
      <c r="L174" s="180"/>
      <c r="M174" s="180"/>
      <c r="N174" s="180"/>
      <c r="O174" s="179"/>
      <c r="P174" s="181"/>
    </row>
    <row r="175" spans="1:16" ht="15.75">
      <c r="A175" s="182" t="s">
        <v>91</v>
      </c>
      <c r="B175" s="153"/>
      <c r="C175" s="147"/>
      <c r="D175" s="147"/>
      <c r="E175" s="147"/>
      <c r="F175" s="147"/>
      <c r="G175" s="147"/>
      <c r="H175" s="147"/>
      <c r="I175" s="147"/>
      <c r="J175" s="147"/>
      <c r="K175" s="147"/>
      <c r="L175" s="148"/>
      <c r="M175" s="148"/>
      <c r="N175" s="148"/>
      <c r="O175" s="147"/>
      <c r="P175" s="149"/>
    </row>
    <row r="176" spans="1:16" ht="15.75">
      <c r="A176" s="182" t="s">
        <v>92</v>
      </c>
      <c r="B176" s="153">
        <v>0.79200000000000004</v>
      </c>
      <c r="C176" s="147"/>
      <c r="D176" s="147"/>
      <c r="E176" s="147"/>
      <c r="F176" s="147"/>
      <c r="G176" s="147"/>
      <c r="H176" s="147"/>
      <c r="I176" s="147"/>
      <c r="J176" s="147"/>
      <c r="K176" s="147"/>
      <c r="L176" s="148"/>
      <c r="M176" s="148"/>
      <c r="N176" s="148"/>
      <c r="O176" s="147"/>
      <c r="P176" s="149"/>
    </row>
    <row r="177" spans="1:16" ht="15.75">
      <c r="A177" s="182" t="s">
        <v>93</v>
      </c>
      <c r="B177" s="153"/>
      <c r="C177" s="147"/>
      <c r="D177" s="147"/>
      <c r="E177" s="147"/>
      <c r="F177" s="147"/>
      <c r="G177" s="147"/>
      <c r="H177" s="147"/>
      <c r="I177" s="147"/>
      <c r="J177" s="147"/>
      <c r="K177" s="147"/>
      <c r="L177" s="148"/>
      <c r="M177" s="148"/>
      <c r="N177" s="148"/>
      <c r="O177" s="147"/>
      <c r="P177" s="149"/>
    </row>
    <row r="178" spans="1:16" ht="15.75">
      <c r="A178" s="182" t="s">
        <v>94</v>
      </c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48"/>
      <c r="M178" s="148"/>
      <c r="N178" s="148"/>
      <c r="O178" s="151"/>
      <c r="P178" s="152"/>
    </row>
    <row r="179" spans="1:16" ht="15.75">
      <c r="A179" s="182" t="s">
        <v>95</v>
      </c>
      <c r="B179" s="151"/>
      <c r="C179" s="147"/>
      <c r="D179" s="147"/>
      <c r="E179" s="147"/>
      <c r="F179" s="147"/>
      <c r="G179" s="147"/>
      <c r="H179" s="147"/>
      <c r="I179" s="147"/>
      <c r="J179" s="147"/>
      <c r="K179" s="147"/>
      <c r="L179" s="148"/>
      <c r="M179" s="148"/>
      <c r="N179" s="148"/>
      <c r="O179" s="147"/>
      <c r="P179" s="149"/>
    </row>
    <row r="180" spans="1:16" ht="16.5" thickBot="1">
      <c r="A180" s="183" t="s">
        <v>96</v>
      </c>
      <c r="B180" s="184">
        <v>8.2110000000000003</v>
      </c>
      <c r="C180" s="158"/>
      <c r="D180" s="158"/>
      <c r="E180" s="158"/>
      <c r="F180" s="158"/>
      <c r="G180" s="158"/>
      <c r="H180" s="158"/>
      <c r="I180" s="158"/>
      <c r="J180" s="158"/>
      <c r="K180" s="158"/>
      <c r="L180" s="159"/>
      <c r="M180" s="159"/>
      <c r="N180" s="159"/>
      <c r="O180" s="158"/>
      <c r="P180" s="185"/>
    </row>
    <row r="181" spans="1:16" ht="16.5" thickBot="1">
      <c r="A181" s="186" t="s">
        <v>97</v>
      </c>
      <c r="B181" s="187">
        <f>SUM(B175:B180)</f>
        <v>9.0030000000000001</v>
      </c>
      <c r="C181" s="187">
        <f t="shared" ref="C181:L181" si="27">SUM(C175:C180)</f>
        <v>0</v>
      </c>
      <c r="D181" s="187">
        <f t="shared" si="27"/>
        <v>0</v>
      </c>
      <c r="E181" s="187">
        <f t="shared" si="27"/>
        <v>0</v>
      </c>
      <c r="F181" s="187">
        <f t="shared" si="27"/>
        <v>0</v>
      </c>
      <c r="G181" s="187">
        <f t="shared" si="27"/>
        <v>0</v>
      </c>
      <c r="H181" s="187">
        <f t="shared" si="27"/>
        <v>0</v>
      </c>
      <c r="I181" s="187">
        <f t="shared" si="27"/>
        <v>0</v>
      </c>
      <c r="J181" s="187">
        <f t="shared" si="27"/>
        <v>0</v>
      </c>
      <c r="K181" s="187">
        <f t="shared" si="27"/>
        <v>0</v>
      </c>
      <c r="L181" s="187">
        <f t="shared" si="27"/>
        <v>0</v>
      </c>
      <c r="M181" s="187">
        <f>SUM(M175:M180)</f>
        <v>0</v>
      </c>
      <c r="N181" s="187">
        <f t="shared" ref="N181:P181" si="28">SUM(N175:N180)</f>
        <v>0</v>
      </c>
      <c r="O181" s="187">
        <f t="shared" si="28"/>
        <v>0</v>
      </c>
      <c r="P181" s="188">
        <f t="shared" si="28"/>
        <v>0</v>
      </c>
    </row>
    <row r="182" spans="1:16" ht="15.75">
      <c r="A182" s="178" t="s">
        <v>98</v>
      </c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332"/>
    </row>
    <row r="183" spans="1:16" ht="15.75">
      <c r="A183" s="182" t="s">
        <v>99</v>
      </c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2"/>
    </row>
    <row r="184" spans="1:16" ht="15.75">
      <c r="A184" s="182" t="s">
        <v>100</v>
      </c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2"/>
    </row>
    <row r="185" spans="1:16" ht="15.75">
      <c r="A185" s="190" t="s">
        <v>101</v>
      </c>
      <c r="B185" s="184">
        <v>0.67500000000000004</v>
      </c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308"/>
    </row>
    <row r="186" spans="1:16" ht="16.5" thickBot="1">
      <c r="A186" s="327" t="s">
        <v>264</v>
      </c>
      <c r="B186" s="328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33"/>
    </row>
    <row r="187" spans="1:16" ht="16.5" thickBot="1">
      <c r="A187" s="186" t="s">
        <v>102</v>
      </c>
      <c r="B187" s="187">
        <f>SUM(B183:B186)</f>
        <v>0.67500000000000004</v>
      </c>
      <c r="C187" s="187">
        <f t="shared" ref="C187:L187" si="29">SUM(C183:C186)</f>
        <v>0</v>
      </c>
      <c r="D187" s="187">
        <f t="shared" si="29"/>
        <v>0</v>
      </c>
      <c r="E187" s="187">
        <f t="shared" si="29"/>
        <v>0</v>
      </c>
      <c r="F187" s="187">
        <f t="shared" si="29"/>
        <v>0</v>
      </c>
      <c r="G187" s="187">
        <f t="shared" si="29"/>
        <v>0</v>
      </c>
      <c r="H187" s="187">
        <f t="shared" si="29"/>
        <v>0</v>
      </c>
      <c r="I187" s="187">
        <f t="shared" si="29"/>
        <v>0</v>
      </c>
      <c r="J187" s="187">
        <f t="shared" si="29"/>
        <v>0</v>
      </c>
      <c r="K187" s="187">
        <f t="shared" si="29"/>
        <v>0</v>
      </c>
      <c r="L187" s="187">
        <f t="shared" si="29"/>
        <v>0</v>
      </c>
      <c r="M187" s="187">
        <f>SUM(M183:M186)</f>
        <v>0</v>
      </c>
      <c r="N187" s="187">
        <f t="shared" ref="N187:P187" si="30">SUM(N183:N186)</f>
        <v>0</v>
      </c>
      <c r="O187" s="187">
        <f t="shared" si="30"/>
        <v>0</v>
      </c>
      <c r="P187" s="188">
        <f t="shared" si="30"/>
        <v>0</v>
      </c>
    </row>
    <row r="188" spans="1:16" ht="16.5" thickBot="1">
      <c r="A188" s="372" t="s">
        <v>103</v>
      </c>
      <c r="B188" s="313">
        <f>B181+B187</f>
        <v>9.6780000000000008</v>
      </c>
      <c r="C188" s="187">
        <f t="shared" ref="C188:L188" si="31">C181+C187</f>
        <v>0</v>
      </c>
      <c r="D188" s="187">
        <f t="shared" si="31"/>
        <v>0</v>
      </c>
      <c r="E188" s="187">
        <f t="shared" si="31"/>
        <v>0</v>
      </c>
      <c r="F188" s="187">
        <f t="shared" si="31"/>
        <v>0</v>
      </c>
      <c r="G188" s="187">
        <f t="shared" si="31"/>
        <v>0</v>
      </c>
      <c r="H188" s="187">
        <f t="shared" si="31"/>
        <v>0</v>
      </c>
      <c r="I188" s="187">
        <f t="shared" si="31"/>
        <v>0</v>
      </c>
      <c r="J188" s="187">
        <f t="shared" si="31"/>
        <v>0</v>
      </c>
      <c r="K188" s="187">
        <f t="shared" si="31"/>
        <v>0</v>
      </c>
      <c r="L188" s="187">
        <f t="shared" si="31"/>
        <v>0</v>
      </c>
      <c r="M188" s="187">
        <f>M181+M187</f>
        <v>0</v>
      </c>
      <c r="N188" s="187">
        <f t="shared" ref="N188:P188" si="32">N181+N187</f>
        <v>0</v>
      </c>
      <c r="O188" s="187">
        <f t="shared" si="32"/>
        <v>0</v>
      </c>
      <c r="P188" s="188">
        <f t="shared" si="32"/>
        <v>0</v>
      </c>
    </row>
    <row r="189" spans="1:16" ht="16.5">
      <c r="A189" s="251" t="s">
        <v>593</v>
      </c>
      <c r="B189" s="161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3"/>
    </row>
    <row r="190" spans="1:16" ht="15.75">
      <c r="A190" s="194" t="s">
        <v>420</v>
      </c>
      <c r="B190" s="195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7"/>
    </row>
    <row r="191" spans="1:16" ht="16.5" thickBot="1">
      <c r="A191" s="166" t="s">
        <v>527</v>
      </c>
      <c r="B191" s="198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200"/>
    </row>
    <row r="195" spans="1:16" ht="13.5" thickBot="1"/>
    <row r="196" spans="1:16" ht="17.25" thickBot="1">
      <c r="A196" s="12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5" t="s">
        <v>111</v>
      </c>
      <c r="O196" s="42"/>
      <c r="P196" s="176"/>
    </row>
    <row r="197" spans="1:16" ht="16.5">
      <c r="A197" s="555" t="s">
        <v>638</v>
      </c>
      <c r="B197" s="130"/>
      <c r="C197" s="130"/>
      <c r="D197" s="130"/>
      <c r="E197" s="131"/>
      <c r="F197" s="131"/>
      <c r="G197" s="131"/>
      <c r="H197" s="131"/>
      <c r="I197" s="131"/>
      <c r="J197" s="131" t="s">
        <v>84</v>
      </c>
      <c r="K197" s="131"/>
      <c r="L197" s="131"/>
      <c r="M197" s="132"/>
      <c r="N197" s="132"/>
      <c r="O197" s="131"/>
      <c r="P197" s="133"/>
    </row>
    <row r="198" spans="1:16" ht="16.5">
      <c r="A198" s="555" t="s">
        <v>531</v>
      </c>
      <c r="B198" s="130"/>
      <c r="C198" s="130"/>
      <c r="D198" s="130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3"/>
    </row>
    <row r="199" spans="1:16" ht="17.25" thickBot="1">
      <c r="A199" s="52"/>
      <c r="B199" s="556"/>
      <c r="C199" s="556" t="s">
        <v>645</v>
      </c>
      <c r="D199" s="556"/>
      <c r="E199" s="53"/>
      <c r="F199" s="50"/>
      <c r="G199" s="50"/>
      <c r="H199" s="50"/>
      <c r="I199" s="50"/>
      <c r="J199" s="53"/>
      <c r="K199" s="53"/>
      <c r="L199" s="53"/>
      <c r="M199" s="53"/>
      <c r="N199" s="53"/>
      <c r="O199" s="53" t="s">
        <v>61</v>
      </c>
      <c r="P199" s="54"/>
    </row>
    <row r="200" spans="1:16" ht="17.25" thickBot="1">
      <c r="A200" s="55"/>
      <c r="B200" s="1072" t="s">
        <v>62</v>
      </c>
      <c r="C200" s="1070"/>
      <c r="D200" s="1071"/>
      <c r="E200" s="552" t="s">
        <v>63</v>
      </c>
      <c r="F200" s="1072" t="s">
        <v>62</v>
      </c>
      <c r="G200" s="1070"/>
      <c r="H200" s="1070"/>
      <c r="I200" s="1088" t="s">
        <v>524</v>
      </c>
      <c r="J200" s="1089"/>
      <c r="K200" s="1089"/>
      <c r="L200" s="1090"/>
      <c r="M200" s="1070" t="s">
        <v>64</v>
      </c>
      <c r="N200" s="1071"/>
      <c r="O200" s="46" t="s">
        <v>65</v>
      </c>
      <c r="P200" s="553"/>
    </row>
    <row r="201" spans="1:16" ht="17.25" thickBot="1">
      <c r="A201" s="59"/>
      <c r="B201" s="1064" t="s">
        <v>479</v>
      </c>
      <c r="C201" s="1064"/>
      <c r="D201" s="1065"/>
      <c r="E201" s="61" t="s">
        <v>67</v>
      </c>
      <c r="F201" s="1066" t="s">
        <v>591</v>
      </c>
      <c r="G201" s="1067"/>
      <c r="H201" s="1067"/>
      <c r="I201" s="59"/>
      <c r="J201" s="64"/>
      <c r="K201" s="59"/>
      <c r="L201" s="59"/>
      <c r="M201" s="1068" t="s">
        <v>525</v>
      </c>
      <c r="N201" s="1069"/>
      <c r="O201" s="60" t="s">
        <v>526</v>
      </c>
      <c r="P201" s="65"/>
    </row>
    <row r="202" spans="1:16" ht="16.5">
      <c r="A202" s="66" t="s">
        <v>87</v>
      </c>
      <c r="B202" s="553" t="s">
        <v>69</v>
      </c>
      <c r="C202" s="554" t="s">
        <v>69</v>
      </c>
      <c r="D202" s="68" t="s">
        <v>69</v>
      </c>
      <c r="E202" s="61" t="s">
        <v>70</v>
      </c>
      <c r="F202" s="67" t="s">
        <v>69</v>
      </c>
      <c r="G202" s="554" t="s">
        <v>69</v>
      </c>
      <c r="H202" s="69" t="s">
        <v>69</v>
      </c>
      <c r="I202" s="67" t="s">
        <v>69</v>
      </c>
      <c r="J202" s="554" t="s">
        <v>69</v>
      </c>
      <c r="K202" s="69" t="s">
        <v>69</v>
      </c>
      <c r="L202" s="59" t="s">
        <v>72</v>
      </c>
      <c r="M202" s="552" t="s">
        <v>73</v>
      </c>
      <c r="N202" s="67" t="s">
        <v>74</v>
      </c>
      <c r="O202" s="554" t="s">
        <v>73</v>
      </c>
      <c r="P202" s="67" t="s">
        <v>74</v>
      </c>
    </row>
    <row r="203" spans="1:16" ht="16.5">
      <c r="A203" s="59"/>
      <c r="B203" s="358" t="s">
        <v>75</v>
      </c>
      <c r="C203" s="70" t="s">
        <v>68</v>
      </c>
      <c r="D203" s="59" t="s">
        <v>76</v>
      </c>
      <c r="E203" s="61" t="s">
        <v>474</v>
      </c>
      <c r="F203" s="59" t="s">
        <v>75</v>
      </c>
      <c r="G203" s="70" t="s">
        <v>68</v>
      </c>
      <c r="H203" s="70" t="s">
        <v>76</v>
      </c>
      <c r="I203" s="59" t="s">
        <v>75</v>
      </c>
      <c r="J203" s="70" t="s">
        <v>68</v>
      </c>
      <c r="K203" s="70" t="s">
        <v>76</v>
      </c>
      <c r="L203" s="59" t="s">
        <v>77</v>
      </c>
      <c r="M203" s="61" t="s">
        <v>71</v>
      </c>
      <c r="N203" s="59" t="s">
        <v>78</v>
      </c>
      <c r="O203" s="70" t="s">
        <v>71</v>
      </c>
      <c r="P203" s="59" t="s">
        <v>78</v>
      </c>
    </row>
    <row r="204" spans="1:16" ht="17.25" thickBot="1">
      <c r="A204" s="135"/>
      <c r="B204" s="557" t="s">
        <v>478</v>
      </c>
      <c r="C204" s="72" t="s">
        <v>71</v>
      </c>
      <c r="D204" s="71"/>
      <c r="E204" s="551"/>
      <c r="F204" s="71" t="s">
        <v>415</v>
      </c>
      <c r="G204" s="72" t="s">
        <v>71</v>
      </c>
      <c r="H204" s="550"/>
      <c r="I204" s="71" t="s">
        <v>415</v>
      </c>
      <c r="J204" s="72" t="s">
        <v>71</v>
      </c>
      <c r="K204" s="550"/>
      <c r="L204" s="71"/>
      <c r="M204" s="74" t="s">
        <v>220</v>
      </c>
      <c r="N204" s="75" t="s">
        <v>79</v>
      </c>
      <c r="O204" s="551"/>
      <c r="P204" s="71"/>
    </row>
    <row r="205" spans="1:16" ht="17.25" thickBot="1">
      <c r="A205" s="76">
        <v>1</v>
      </c>
      <c r="B205" s="77">
        <v>2</v>
      </c>
      <c r="C205" s="77">
        <v>3</v>
      </c>
      <c r="D205" s="77">
        <v>4</v>
      </c>
      <c r="E205" s="78">
        <v>5</v>
      </c>
      <c r="F205" s="78">
        <v>6</v>
      </c>
      <c r="G205" s="78">
        <v>7</v>
      </c>
      <c r="H205" s="79">
        <v>8</v>
      </c>
      <c r="I205" s="73">
        <v>9</v>
      </c>
      <c r="J205" s="73">
        <v>10</v>
      </c>
      <c r="K205" s="77">
        <v>11</v>
      </c>
      <c r="L205" s="80">
        <v>12</v>
      </c>
      <c r="M205" s="78">
        <v>13</v>
      </c>
      <c r="N205" s="78">
        <v>14</v>
      </c>
      <c r="O205" s="78">
        <v>15</v>
      </c>
      <c r="P205" s="81">
        <v>16</v>
      </c>
    </row>
    <row r="206" spans="1:16" ht="15.75">
      <c r="A206" s="178" t="s">
        <v>90</v>
      </c>
      <c r="B206" s="179"/>
      <c r="C206" s="179"/>
      <c r="D206" s="179"/>
      <c r="E206" s="179"/>
      <c r="F206" s="179"/>
      <c r="G206" s="180"/>
      <c r="H206" s="179"/>
      <c r="I206" s="179"/>
      <c r="J206" s="179"/>
      <c r="K206" s="179"/>
      <c r="L206" s="180"/>
      <c r="M206" s="180"/>
      <c r="N206" s="180"/>
      <c r="O206" s="179"/>
      <c r="P206" s="181"/>
    </row>
    <row r="207" spans="1:16" ht="15.75">
      <c r="A207" s="182" t="s">
        <v>91</v>
      </c>
      <c r="B207" s="153"/>
      <c r="C207" s="147"/>
      <c r="D207" s="147"/>
      <c r="E207" s="147"/>
      <c r="F207" s="147"/>
      <c r="G207" s="147"/>
      <c r="H207" s="147"/>
      <c r="I207" s="147"/>
      <c r="J207" s="147"/>
      <c r="K207" s="147"/>
      <c r="L207" s="148"/>
      <c r="M207" s="148"/>
      <c r="N207" s="148"/>
      <c r="O207" s="147"/>
      <c r="P207" s="149"/>
    </row>
    <row r="208" spans="1:16" ht="15.75">
      <c r="A208" s="182" t="s">
        <v>92</v>
      </c>
      <c r="B208" s="153"/>
      <c r="C208" s="147">
        <v>1</v>
      </c>
      <c r="D208" s="147"/>
      <c r="E208" s="147"/>
      <c r="F208" s="147"/>
      <c r="G208" s="147"/>
      <c r="H208" s="147"/>
      <c r="I208" s="147"/>
      <c r="J208" s="147"/>
      <c r="K208" s="147"/>
      <c r="L208" s="148"/>
      <c r="M208" s="148"/>
      <c r="N208" s="148"/>
      <c r="O208" s="147"/>
      <c r="P208" s="149"/>
    </row>
    <row r="209" spans="1:16" ht="15.75">
      <c r="A209" s="182" t="s">
        <v>93</v>
      </c>
      <c r="B209" s="153"/>
      <c r="C209" s="147"/>
      <c r="D209" s="147"/>
      <c r="E209" s="147"/>
      <c r="F209" s="147"/>
      <c r="G209" s="147"/>
      <c r="H209" s="147"/>
      <c r="I209" s="147"/>
      <c r="J209" s="147"/>
      <c r="K209" s="147"/>
      <c r="L209" s="148"/>
      <c r="M209" s="148"/>
      <c r="N209" s="148"/>
      <c r="O209" s="147"/>
      <c r="P209" s="149"/>
    </row>
    <row r="210" spans="1:16" ht="15.75">
      <c r="A210" s="182" t="s">
        <v>94</v>
      </c>
      <c r="B210" s="151"/>
      <c r="C210" s="151">
        <v>0.22900000000000001</v>
      </c>
      <c r="D210" s="151"/>
      <c r="E210" s="151"/>
      <c r="F210" s="151"/>
      <c r="G210" s="151"/>
      <c r="H210" s="151"/>
      <c r="I210" s="151"/>
      <c r="J210" s="151"/>
      <c r="K210" s="151"/>
      <c r="L210" s="148"/>
      <c r="M210" s="148"/>
      <c r="N210" s="148"/>
      <c r="O210" s="151"/>
      <c r="P210" s="152"/>
    </row>
    <row r="211" spans="1:16" ht="15.75">
      <c r="A211" s="182" t="s">
        <v>95</v>
      </c>
      <c r="B211" s="151"/>
      <c r="C211" s="147"/>
      <c r="D211" s="147"/>
      <c r="E211" s="147"/>
      <c r="F211" s="147"/>
      <c r="G211" s="147"/>
      <c r="H211" s="147"/>
      <c r="I211" s="147"/>
      <c r="J211" s="147"/>
      <c r="K211" s="147"/>
      <c r="L211" s="148"/>
      <c r="M211" s="148"/>
      <c r="N211" s="148"/>
      <c r="O211" s="147"/>
      <c r="P211" s="149"/>
    </row>
    <row r="212" spans="1:16" ht="16.5" thickBot="1">
      <c r="A212" s="183" t="s">
        <v>96</v>
      </c>
      <c r="B212" s="184"/>
      <c r="C212" s="158">
        <v>1.1080000000000001</v>
      </c>
      <c r="D212" s="158"/>
      <c r="E212" s="158"/>
      <c r="F212" s="158"/>
      <c r="G212" s="158"/>
      <c r="H212" s="158"/>
      <c r="I212" s="158"/>
      <c r="J212" s="158"/>
      <c r="K212" s="158"/>
      <c r="L212" s="159"/>
      <c r="M212" s="159"/>
      <c r="N212" s="159"/>
      <c r="O212" s="158"/>
      <c r="P212" s="185"/>
    </row>
    <row r="213" spans="1:16" ht="16.5" thickBot="1">
      <c r="A213" s="186" t="s">
        <v>97</v>
      </c>
      <c r="B213" s="187">
        <f>SUM(B207:B212)</f>
        <v>0</v>
      </c>
      <c r="C213" s="187">
        <f t="shared" ref="C213:L213" si="33">SUM(C207:C212)</f>
        <v>2.3370000000000002</v>
      </c>
      <c r="D213" s="187">
        <f t="shared" si="33"/>
        <v>0</v>
      </c>
      <c r="E213" s="187">
        <f t="shared" si="33"/>
        <v>0</v>
      </c>
      <c r="F213" s="187">
        <f t="shared" si="33"/>
        <v>0</v>
      </c>
      <c r="G213" s="187">
        <f t="shared" si="33"/>
        <v>0</v>
      </c>
      <c r="H213" s="187">
        <f t="shared" si="33"/>
        <v>0</v>
      </c>
      <c r="I213" s="187">
        <f t="shared" si="33"/>
        <v>0</v>
      </c>
      <c r="J213" s="187">
        <f t="shared" si="33"/>
        <v>0</v>
      </c>
      <c r="K213" s="187">
        <f t="shared" si="33"/>
        <v>0</v>
      </c>
      <c r="L213" s="187">
        <f t="shared" si="33"/>
        <v>0</v>
      </c>
      <c r="M213" s="187">
        <f>SUM(M207:M212)</f>
        <v>0</v>
      </c>
      <c r="N213" s="187">
        <f t="shared" ref="N213:P213" si="34">SUM(N207:N212)</f>
        <v>0</v>
      </c>
      <c r="O213" s="187">
        <f t="shared" si="34"/>
        <v>0</v>
      </c>
      <c r="P213" s="188">
        <f t="shared" si="34"/>
        <v>0</v>
      </c>
    </row>
    <row r="214" spans="1:16" ht="15.75">
      <c r="A214" s="178" t="s">
        <v>98</v>
      </c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332"/>
    </row>
    <row r="215" spans="1:16" ht="15.75">
      <c r="A215" s="182" t="s">
        <v>99</v>
      </c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2"/>
    </row>
    <row r="216" spans="1:16" ht="15.75">
      <c r="A216" s="182" t="s">
        <v>100</v>
      </c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2"/>
    </row>
    <row r="217" spans="1:16" ht="15.75">
      <c r="A217" s="190" t="s">
        <v>101</v>
      </c>
      <c r="B217" s="184"/>
      <c r="C217" s="184">
        <v>0.745</v>
      </c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308"/>
    </row>
    <row r="218" spans="1:16" ht="16.5" thickBot="1">
      <c r="A218" s="327" t="s">
        <v>264</v>
      </c>
      <c r="B218" s="328"/>
      <c r="C218" s="328"/>
      <c r="D218" s="328"/>
      <c r="E218" s="328"/>
      <c r="F218" s="328"/>
      <c r="G218" s="328"/>
      <c r="H218" s="328"/>
      <c r="I218" s="328"/>
      <c r="J218" s="328"/>
      <c r="K218" s="328"/>
      <c r="L218" s="328"/>
      <c r="M218" s="328"/>
      <c r="N218" s="328"/>
      <c r="O218" s="328"/>
      <c r="P218" s="333"/>
    </row>
    <row r="219" spans="1:16" ht="16.5" thickBot="1">
      <c r="A219" s="186" t="s">
        <v>102</v>
      </c>
      <c r="B219" s="187">
        <f>SUM(B215:B218)</f>
        <v>0</v>
      </c>
      <c r="C219" s="187">
        <f t="shared" ref="C219:L219" si="35">SUM(C215:C218)</f>
        <v>0.745</v>
      </c>
      <c r="D219" s="187">
        <f t="shared" si="35"/>
        <v>0</v>
      </c>
      <c r="E219" s="187">
        <f t="shared" si="35"/>
        <v>0</v>
      </c>
      <c r="F219" s="187">
        <f t="shared" si="35"/>
        <v>0</v>
      </c>
      <c r="G219" s="187">
        <f t="shared" si="35"/>
        <v>0</v>
      </c>
      <c r="H219" s="187">
        <f t="shared" si="35"/>
        <v>0</v>
      </c>
      <c r="I219" s="187">
        <f t="shared" si="35"/>
        <v>0</v>
      </c>
      <c r="J219" s="187">
        <f t="shared" si="35"/>
        <v>0</v>
      </c>
      <c r="K219" s="187">
        <f t="shared" si="35"/>
        <v>0</v>
      </c>
      <c r="L219" s="187">
        <f t="shared" si="35"/>
        <v>0</v>
      </c>
      <c r="M219" s="187">
        <f>SUM(M215:M218)</f>
        <v>0</v>
      </c>
      <c r="N219" s="187">
        <f t="shared" ref="N219:P219" si="36">SUM(N215:N218)</f>
        <v>0</v>
      </c>
      <c r="O219" s="187">
        <f t="shared" si="36"/>
        <v>0</v>
      </c>
      <c r="P219" s="188">
        <f t="shared" si="36"/>
        <v>0</v>
      </c>
    </row>
    <row r="220" spans="1:16" ht="16.5" thickBot="1">
      <c r="A220" s="372" t="s">
        <v>103</v>
      </c>
      <c r="B220" s="313">
        <f>B213+B219</f>
        <v>0</v>
      </c>
      <c r="C220" s="187">
        <f t="shared" ref="C220:L220" si="37">C213+C219</f>
        <v>3.0820000000000003</v>
      </c>
      <c r="D220" s="187">
        <f t="shared" si="37"/>
        <v>0</v>
      </c>
      <c r="E220" s="187">
        <f t="shared" si="37"/>
        <v>0</v>
      </c>
      <c r="F220" s="187">
        <f t="shared" si="37"/>
        <v>0</v>
      </c>
      <c r="G220" s="187">
        <f t="shared" si="37"/>
        <v>0</v>
      </c>
      <c r="H220" s="187">
        <f t="shared" si="37"/>
        <v>0</v>
      </c>
      <c r="I220" s="187">
        <f t="shared" si="37"/>
        <v>0</v>
      </c>
      <c r="J220" s="187">
        <f t="shared" si="37"/>
        <v>0</v>
      </c>
      <c r="K220" s="187">
        <f t="shared" si="37"/>
        <v>0</v>
      </c>
      <c r="L220" s="187">
        <f t="shared" si="37"/>
        <v>0</v>
      </c>
      <c r="M220" s="187">
        <f>M213+M219</f>
        <v>0</v>
      </c>
      <c r="N220" s="187">
        <f t="shared" ref="N220:P220" si="38">N213+N219</f>
        <v>0</v>
      </c>
      <c r="O220" s="187">
        <f t="shared" si="38"/>
        <v>0</v>
      </c>
      <c r="P220" s="188">
        <f t="shared" si="38"/>
        <v>0</v>
      </c>
    </row>
    <row r="221" spans="1:16" ht="16.5">
      <c r="A221" s="251" t="s">
        <v>593</v>
      </c>
      <c r="B221" s="161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3"/>
    </row>
    <row r="222" spans="1:16" ht="15.75">
      <c r="A222" s="194" t="s">
        <v>420</v>
      </c>
      <c r="B222" s="195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7"/>
    </row>
    <row r="223" spans="1:16" ht="16.5" thickBot="1">
      <c r="A223" s="166" t="s">
        <v>527</v>
      </c>
      <c r="B223" s="198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200"/>
    </row>
    <row r="229" spans="1:16" ht="13.5" thickBot="1"/>
    <row r="230" spans="1:16" ht="17.25" thickBot="1">
      <c r="A230" s="12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5" t="s">
        <v>111</v>
      </c>
      <c r="O230" s="42"/>
      <c r="P230" s="176"/>
    </row>
    <row r="231" spans="1:16" ht="16.5">
      <c r="A231" s="555" t="s">
        <v>638</v>
      </c>
      <c r="B231" s="130"/>
      <c r="C231" s="130"/>
      <c r="D231" s="130"/>
      <c r="E231" s="131"/>
      <c r="F231" s="131"/>
      <c r="G231" s="131"/>
      <c r="H231" s="131"/>
      <c r="I231" s="131"/>
      <c r="J231" s="131" t="s">
        <v>84</v>
      </c>
      <c r="K231" s="131"/>
      <c r="L231" s="131"/>
      <c r="M231" s="132"/>
      <c r="N231" s="132"/>
      <c r="O231" s="131"/>
      <c r="P231" s="133"/>
    </row>
    <row r="232" spans="1:16" ht="16.5">
      <c r="A232" s="555" t="s">
        <v>531</v>
      </c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3"/>
    </row>
    <row r="233" spans="1:16" ht="17.25" thickBot="1">
      <c r="A233" s="52"/>
      <c r="B233" s="556"/>
      <c r="C233" s="556" t="s">
        <v>646</v>
      </c>
      <c r="D233" s="556"/>
      <c r="E233" s="53"/>
      <c r="F233" s="50"/>
      <c r="G233" s="50"/>
      <c r="H233" s="50"/>
      <c r="I233" s="50"/>
      <c r="J233" s="53"/>
      <c r="K233" s="53"/>
      <c r="L233" s="53"/>
      <c r="M233" s="53"/>
      <c r="N233" s="53"/>
      <c r="O233" s="53" t="s">
        <v>61</v>
      </c>
      <c r="P233" s="54"/>
    </row>
    <row r="234" spans="1:16" ht="17.25" thickBot="1">
      <c r="A234" s="55"/>
      <c r="B234" s="1072" t="s">
        <v>62</v>
      </c>
      <c r="C234" s="1070"/>
      <c r="D234" s="1071"/>
      <c r="E234" s="552" t="s">
        <v>63</v>
      </c>
      <c r="F234" s="1072" t="s">
        <v>62</v>
      </c>
      <c r="G234" s="1070"/>
      <c r="H234" s="1070"/>
      <c r="I234" s="1088" t="s">
        <v>524</v>
      </c>
      <c r="J234" s="1089"/>
      <c r="K234" s="1089"/>
      <c r="L234" s="1090"/>
      <c r="M234" s="1070" t="s">
        <v>64</v>
      </c>
      <c r="N234" s="1071"/>
      <c r="O234" s="46" t="s">
        <v>65</v>
      </c>
      <c r="P234" s="553"/>
    </row>
    <row r="235" spans="1:16" ht="17.25" thickBot="1">
      <c r="A235" s="59"/>
      <c r="B235" s="1064" t="s">
        <v>479</v>
      </c>
      <c r="C235" s="1064"/>
      <c r="D235" s="1065"/>
      <c r="E235" s="61" t="s">
        <v>67</v>
      </c>
      <c r="F235" s="1066" t="s">
        <v>591</v>
      </c>
      <c r="G235" s="1067"/>
      <c r="H235" s="1067"/>
      <c r="I235" s="59"/>
      <c r="J235" s="64"/>
      <c r="K235" s="59"/>
      <c r="L235" s="59"/>
      <c r="M235" s="1068" t="s">
        <v>525</v>
      </c>
      <c r="N235" s="1069"/>
      <c r="O235" s="60" t="s">
        <v>526</v>
      </c>
      <c r="P235" s="65"/>
    </row>
    <row r="236" spans="1:16" ht="16.5">
      <c r="A236" s="66" t="s">
        <v>87</v>
      </c>
      <c r="B236" s="553" t="s">
        <v>69</v>
      </c>
      <c r="C236" s="554" t="s">
        <v>69</v>
      </c>
      <c r="D236" s="68" t="s">
        <v>69</v>
      </c>
      <c r="E236" s="61" t="s">
        <v>70</v>
      </c>
      <c r="F236" s="67" t="s">
        <v>69</v>
      </c>
      <c r="G236" s="554" t="s">
        <v>69</v>
      </c>
      <c r="H236" s="69" t="s">
        <v>69</v>
      </c>
      <c r="I236" s="67" t="s">
        <v>69</v>
      </c>
      <c r="J236" s="554" t="s">
        <v>69</v>
      </c>
      <c r="K236" s="69" t="s">
        <v>69</v>
      </c>
      <c r="L236" s="59" t="s">
        <v>72</v>
      </c>
      <c r="M236" s="552" t="s">
        <v>73</v>
      </c>
      <c r="N236" s="67" t="s">
        <v>74</v>
      </c>
      <c r="O236" s="554" t="s">
        <v>73</v>
      </c>
      <c r="P236" s="67" t="s">
        <v>74</v>
      </c>
    </row>
    <row r="237" spans="1:16" ht="16.5">
      <c r="A237" s="59"/>
      <c r="B237" s="358" t="s">
        <v>75</v>
      </c>
      <c r="C237" s="70" t="s">
        <v>68</v>
      </c>
      <c r="D237" s="59" t="s">
        <v>76</v>
      </c>
      <c r="E237" s="61" t="s">
        <v>474</v>
      </c>
      <c r="F237" s="59" t="s">
        <v>75</v>
      </c>
      <c r="G237" s="70" t="s">
        <v>68</v>
      </c>
      <c r="H237" s="70" t="s">
        <v>76</v>
      </c>
      <c r="I237" s="59" t="s">
        <v>75</v>
      </c>
      <c r="J237" s="70" t="s">
        <v>68</v>
      </c>
      <c r="K237" s="70" t="s">
        <v>76</v>
      </c>
      <c r="L237" s="59" t="s">
        <v>77</v>
      </c>
      <c r="M237" s="61" t="s">
        <v>71</v>
      </c>
      <c r="N237" s="59" t="s">
        <v>78</v>
      </c>
      <c r="O237" s="70" t="s">
        <v>71</v>
      </c>
      <c r="P237" s="59" t="s">
        <v>78</v>
      </c>
    </row>
    <row r="238" spans="1:16" ht="17.25" thickBot="1">
      <c r="A238" s="135"/>
      <c r="B238" s="557" t="s">
        <v>478</v>
      </c>
      <c r="C238" s="72" t="s">
        <v>71</v>
      </c>
      <c r="D238" s="71"/>
      <c r="E238" s="551"/>
      <c r="F238" s="71" t="s">
        <v>415</v>
      </c>
      <c r="G238" s="72" t="s">
        <v>71</v>
      </c>
      <c r="H238" s="550"/>
      <c r="I238" s="71" t="s">
        <v>415</v>
      </c>
      <c r="J238" s="72" t="s">
        <v>71</v>
      </c>
      <c r="K238" s="550"/>
      <c r="L238" s="71"/>
      <c r="M238" s="74" t="s">
        <v>220</v>
      </c>
      <c r="N238" s="75" t="s">
        <v>79</v>
      </c>
      <c r="O238" s="551"/>
      <c r="P238" s="71"/>
    </row>
    <row r="239" spans="1:16" ht="17.25" thickBot="1">
      <c r="A239" s="76">
        <v>1</v>
      </c>
      <c r="B239" s="77">
        <v>2</v>
      </c>
      <c r="C239" s="77">
        <v>3</v>
      </c>
      <c r="D239" s="77">
        <v>4</v>
      </c>
      <c r="E239" s="78">
        <v>5</v>
      </c>
      <c r="F239" s="78">
        <v>6</v>
      </c>
      <c r="G239" s="78">
        <v>7</v>
      </c>
      <c r="H239" s="79">
        <v>8</v>
      </c>
      <c r="I239" s="73">
        <v>9</v>
      </c>
      <c r="J239" s="73">
        <v>10</v>
      </c>
      <c r="K239" s="77">
        <v>11</v>
      </c>
      <c r="L239" s="80">
        <v>12</v>
      </c>
      <c r="M239" s="78">
        <v>13</v>
      </c>
      <c r="N239" s="78">
        <v>14</v>
      </c>
      <c r="O239" s="78">
        <v>15</v>
      </c>
      <c r="P239" s="81">
        <v>16</v>
      </c>
    </row>
    <row r="240" spans="1:16" ht="15.75">
      <c r="A240" s="178" t="s">
        <v>90</v>
      </c>
      <c r="B240" s="179"/>
      <c r="C240" s="179"/>
      <c r="D240" s="179"/>
      <c r="E240" s="179"/>
      <c r="F240" s="179"/>
      <c r="G240" s="180"/>
      <c r="H240" s="179"/>
      <c r="I240" s="179"/>
      <c r="J240" s="179"/>
      <c r="K240" s="179"/>
      <c r="L240" s="180"/>
      <c r="M240" s="180"/>
      <c r="N240" s="180"/>
      <c r="O240" s="179"/>
      <c r="P240" s="181"/>
    </row>
    <row r="241" spans="1:16" ht="15.75">
      <c r="A241" s="182" t="s">
        <v>91</v>
      </c>
      <c r="B241" s="153"/>
      <c r="C241" s="147"/>
      <c r="D241" s="147"/>
      <c r="E241" s="147"/>
      <c r="F241" s="147"/>
      <c r="G241" s="147"/>
      <c r="H241" s="147"/>
      <c r="I241" s="147"/>
      <c r="J241" s="147"/>
      <c r="K241" s="147"/>
      <c r="L241" s="148"/>
      <c r="M241" s="148"/>
      <c r="N241" s="148"/>
      <c r="O241" s="147"/>
      <c r="P241" s="149"/>
    </row>
    <row r="242" spans="1:16" ht="15.75">
      <c r="A242" s="182" t="s">
        <v>92</v>
      </c>
      <c r="B242" s="153"/>
      <c r="C242" s="147">
        <v>0.5</v>
      </c>
      <c r="D242" s="147"/>
      <c r="E242" s="147"/>
      <c r="F242" s="147"/>
      <c r="G242" s="147"/>
      <c r="H242" s="147"/>
      <c r="I242" s="147"/>
      <c r="J242" s="147"/>
      <c r="K242" s="147"/>
      <c r="L242" s="148"/>
      <c r="M242" s="148"/>
      <c r="N242" s="148"/>
      <c r="O242" s="147"/>
      <c r="P242" s="149"/>
    </row>
    <row r="243" spans="1:16" ht="15.75">
      <c r="A243" s="182" t="s">
        <v>93</v>
      </c>
      <c r="B243" s="153"/>
      <c r="C243" s="147"/>
      <c r="D243" s="147"/>
      <c r="E243" s="147"/>
      <c r="F243" s="147"/>
      <c r="G243" s="147"/>
      <c r="H243" s="147"/>
      <c r="I243" s="147"/>
      <c r="J243" s="147"/>
      <c r="K243" s="147"/>
      <c r="L243" s="148"/>
      <c r="M243" s="148"/>
      <c r="N243" s="148"/>
      <c r="O243" s="147"/>
      <c r="P243" s="149"/>
    </row>
    <row r="244" spans="1:16" ht="15.75">
      <c r="A244" s="182" t="s">
        <v>94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48"/>
      <c r="M244" s="148"/>
      <c r="N244" s="148"/>
      <c r="O244" s="151"/>
      <c r="P244" s="152"/>
    </row>
    <row r="245" spans="1:16" ht="15.75">
      <c r="A245" s="182" t="s">
        <v>95</v>
      </c>
      <c r="B245" s="151"/>
      <c r="C245" s="147"/>
      <c r="D245" s="147"/>
      <c r="E245" s="147"/>
      <c r="F245" s="147"/>
      <c r="G245" s="147"/>
      <c r="H245" s="147"/>
      <c r="I245" s="147"/>
      <c r="J245" s="147"/>
      <c r="K245" s="147"/>
      <c r="L245" s="148"/>
      <c r="M245" s="148"/>
      <c r="N245" s="148"/>
      <c r="O245" s="147"/>
      <c r="P245" s="149"/>
    </row>
    <row r="246" spans="1:16" ht="16.5" thickBot="1">
      <c r="A246" s="183" t="s">
        <v>96</v>
      </c>
      <c r="B246" s="184"/>
      <c r="C246" s="158">
        <v>2.8769999999999998</v>
      </c>
      <c r="D246" s="158"/>
      <c r="E246" s="158"/>
      <c r="F246" s="158"/>
      <c r="G246" s="158"/>
      <c r="H246" s="158"/>
      <c r="I246" s="158"/>
      <c r="J246" s="158"/>
      <c r="K246" s="158"/>
      <c r="L246" s="159"/>
      <c r="M246" s="159"/>
      <c r="N246" s="159"/>
      <c r="O246" s="158"/>
      <c r="P246" s="185"/>
    </row>
    <row r="247" spans="1:16" ht="16.5" thickBot="1">
      <c r="A247" s="186" t="s">
        <v>97</v>
      </c>
      <c r="B247" s="187">
        <f>SUM(B241:B246)</f>
        <v>0</v>
      </c>
      <c r="C247" s="187">
        <f t="shared" ref="C247:L247" si="39">SUM(C241:C246)</f>
        <v>3.3769999999999998</v>
      </c>
      <c r="D247" s="187">
        <f t="shared" si="39"/>
        <v>0</v>
      </c>
      <c r="E247" s="187">
        <f t="shared" si="39"/>
        <v>0</v>
      </c>
      <c r="F247" s="187">
        <f t="shared" si="39"/>
        <v>0</v>
      </c>
      <c r="G247" s="187">
        <f t="shared" si="39"/>
        <v>0</v>
      </c>
      <c r="H247" s="187">
        <f t="shared" si="39"/>
        <v>0</v>
      </c>
      <c r="I247" s="187">
        <f t="shared" si="39"/>
        <v>0</v>
      </c>
      <c r="J247" s="187">
        <f t="shared" si="39"/>
        <v>0</v>
      </c>
      <c r="K247" s="187">
        <f t="shared" si="39"/>
        <v>0</v>
      </c>
      <c r="L247" s="187">
        <f t="shared" si="39"/>
        <v>0</v>
      </c>
      <c r="M247" s="187">
        <f>SUM(M241:M246)</f>
        <v>0</v>
      </c>
      <c r="N247" s="187">
        <f t="shared" ref="N247:P247" si="40">SUM(N241:N246)</f>
        <v>0</v>
      </c>
      <c r="O247" s="187">
        <f t="shared" si="40"/>
        <v>0</v>
      </c>
      <c r="P247" s="188">
        <f t="shared" si="40"/>
        <v>0</v>
      </c>
    </row>
    <row r="248" spans="1:16" ht="15.75">
      <c r="A248" s="178" t="s">
        <v>98</v>
      </c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332"/>
    </row>
    <row r="249" spans="1:16" ht="15.75">
      <c r="A249" s="182" t="s">
        <v>99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2"/>
    </row>
    <row r="250" spans="1:16" ht="15.75">
      <c r="A250" s="182" t="s">
        <v>100</v>
      </c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2"/>
    </row>
    <row r="251" spans="1:16" ht="15.75">
      <c r="A251" s="190" t="s">
        <v>101</v>
      </c>
      <c r="B251" s="184"/>
      <c r="C251" s="184">
        <v>4.4470000000000001</v>
      </c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308"/>
    </row>
    <row r="252" spans="1:16" ht="16.5" thickBot="1">
      <c r="A252" s="327" t="s">
        <v>264</v>
      </c>
      <c r="B252" s="328"/>
      <c r="C252" s="328"/>
      <c r="D252" s="328"/>
      <c r="E252" s="328"/>
      <c r="F252" s="328"/>
      <c r="G252" s="328"/>
      <c r="H252" s="328"/>
      <c r="I252" s="328"/>
      <c r="J252" s="328"/>
      <c r="K252" s="328"/>
      <c r="L252" s="328"/>
      <c r="M252" s="328"/>
      <c r="N252" s="328"/>
      <c r="O252" s="328"/>
      <c r="P252" s="333"/>
    </row>
    <row r="253" spans="1:16" ht="16.5" thickBot="1">
      <c r="A253" s="186" t="s">
        <v>102</v>
      </c>
      <c r="B253" s="187">
        <f>SUM(B249:B252)</f>
        <v>0</v>
      </c>
      <c r="C253" s="187">
        <f t="shared" ref="C253:L253" si="41">SUM(C249:C252)</f>
        <v>4.4470000000000001</v>
      </c>
      <c r="D253" s="187">
        <f t="shared" si="41"/>
        <v>0</v>
      </c>
      <c r="E253" s="187">
        <f t="shared" si="41"/>
        <v>0</v>
      </c>
      <c r="F253" s="187">
        <f t="shared" si="41"/>
        <v>0</v>
      </c>
      <c r="G253" s="187">
        <f t="shared" si="41"/>
        <v>0</v>
      </c>
      <c r="H253" s="187">
        <f t="shared" si="41"/>
        <v>0</v>
      </c>
      <c r="I253" s="187">
        <f t="shared" si="41"/>
        <v>0</v>
      </c>
      <c r="J253" s="187">
        <f t="shared" si="41"/>
        <v>0</v>
      </c>
      <c r="K253" s="187">
        <f t="shared" si="41"/>
        <v>0</v>
      </c>
      <c r="L253" s="187">
        <f t="shared" si="41"/>
        <v>0</v>
      </c>
      <c r="M253" s="187">
        <f>SUM(M249:M252)</f>
        <v>0</v>
      </c>
      <c r="N253" s="187">
        <f t="shared" ref="N253:P253" si="42">SUM(N249:N252)</f>
        <v>0</v>
      </c>
      <c r="O253" s="187">
        <f t="shared" si="42"/>
        <v>0</v>
      </c>
      <c r="P253" s="188">
        <f t="shared" si="42"/>
        <v>0</v>
      </c>
    </row>
    <row r="254" spans="1:16" ht="16.5" thickBot="1">
      <c r="A254" s="372" t="s">
        <v>103</v>
      </c>
      <c r="B254" s="313">
        <f>B247+B253</f>
        <v>0</v>
      </c>
      <c r="C254" s="187">
        <f t="shared" ref="C254:L254" si="43">C247+C253</f>
        <v>7.8239999999999998</v>
      </c>
      <c r="D254" s="187">
        <f t="shared" si="43"/>
        <v>0</v>
      </c>
      <c r="E254" s="187">
        <f t="shared" si="43"/>
        <v>0</v>
      </c>
      <c r="F254" s="187">
        <f t="shared" si="43"/>
        <v>0</v>
      </c>
      <c r="G254" s="187">
        <f t="shared" si="43"/>
        <v>0</v>
      </c>
      <c r="H254" s="187">
        <f t="shared" si="43"/>
        <v>0</v>
      </c>
      <c r="I254" s="187">
        <f t="shared" si="43"/>
        <v>0</v>
      </c>
      <c r="J254" s="187">
        <f t="shared" si="43"/>
        <v>0</v>
      </c>
      <c r="K254" s="187">
        <f t="shared" si="43"/>
        <v>0</v>
      </c>
      <c r="L254" s="187">
        <f t="shared" si="43"/>
        <v>0</v>
      </c>
      <c r="M254" s="187">
        <f>M247+M253</f>
        <v>0</v>
      </c>
      <c r="N254" s="187">
        <f t="shared" ref="N254:P254" si="44">N247+N253</f>
        <v>0</v>
      </c>
      <c r="O254" s="187">
        <f t="shared" si="44"/>
        <v>0</v>
      </c>
      <c r="P254" s="188">
        <f t="shared" si="44"/>
        <v>0</v>
      </c>
    </row>
    <row r="255" spans="1:16" ht="16.5">
      <c r="A255" s="251" t="s">
        <v>593</v>
      </c>
      <c r="B255" s="161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3"/>
    </row>
    <row r="256" spans="1:16" ht="15.75">
      <c r="A256" s="194" t="s">
        <v>420</v>
      </c>
      <c r="B256" s="195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7"/>
    </row>
    <row r="257" spans="1:16" ht="16.5" thickBot="1">
      <c r="A257" s="166" t="s">
        <v>527</v>
      </c>
      <c r="B257" s="198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200"/>
    </row>
    <row r="260" spans="1:16" ht="13.5" thickBot="1"/>
    <row r="261" spans="1:16" ht="17.25" thickBot="1">
      <c r="A261" s="12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5" t="s">
        <v>111</v>
      </c>
      <c r="O261" s="42"/>
      <c r="P261" s="176"/>
    </row>
    <row r="262" spans="1:16" ht="16.5">
      <c r="A262" s="555" t="s">
        <v>638</v>
      </c>
      <c r="B262" s="130"/>
      <c r="C262" s="130"/>
      <c r="D262" s="130"/>
      <c r="E262" s="131"/>
      <c r="F262" s="131"/>
      <c r="G262" s="131"/>
      <c r="H262" s="131"/>
      <c r="I262" s="131"/>
      <c r="J262" s="131" t="s">
        <v>84</v>
      </c>
      <c r="K262" s="131"/>
      <c r="L262" s="131"/>
      <c r="M262" s="132"/>
      <c r="N262" s="132"/>
      <c r="O262" s="131"/>
      <c r="P262" s="133"/>
    </row>
    <row r="263" spans="1:16" ht="16.5">
      <c r="A263" s="555" t="s">
        <v>531</v>
      </c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3"/>
    </row>
    <row r="264" spans="1:16" ht="17.25" thickBot="1">
      <c r="A264" s="52"/>
      <c r="B264" s="556"/>
      <c r="C264" s="556" t="s">
        <v>647</v>
      </c>
      <c r="D264" s="556"/>
      <c r="E264" s="53"/>
      <c r="F264" s="50"/>
      <c r="G264" s="50"/>
      <c r="H264" s="50"/>
      <c r="I264" s="50"/>
      <c r="J264" s="53"/>
      <c r="K264" s="53"/>
      <c r="L264" s="53"/>
      <c r="M264" s="53"/>
      <c r="N264" s="53"/>
      <c r="O264" s="53" t="s">
        <v>61</v>
      </c>
      <c r="P264" s="54"/>
    </row>
    <row r="265" spans="1:16" ht="17.25" thickBot="1">
      <c r="A265" s="55"/>
      <c r="B265" s="1072" t="s">
        <v>62</v>
      </c>
      <c r="C265" s="1070"/>
      <c r="D265" s="1071"/>
      <c r="E265" s="552" t="s">
        <v>63</v>
      </c>
      <c r="F265" s="1072" t="s">
        <v>62</v>
      </c>
      <c r="G265" s="1070"/>
      <c r="H265" s="1070"/>
      <c r="I265" s="1088" t="s">
        <v>524</v>
      </c>
      <c r="J265" s="1089"/>
      <c r="K265" s="1089"/>
      <c r="L265" s="1090"/>
      <c r="M265" s="1070" t="s">
        <v>64</v>
      </c>
      <c r="N265" s="1071"/>
      <c r="O265" s="46" t="s">
        <v>65</v>
      </c>
      <c r="P265" s="553"/>
    </row>
    <row r="266" spans="1:16" ht="17.25" thickBot="1">
      <c r="A266" s="59"/>
      <c r="B266" s="1064" t="s">
        <v>479</v>
      </c>
      <c r="C266" s="1064"/>
      <c r="D266" s="1065"/>
      <c r="E266" s="61" t="s">
        <v>67</v>
      </c>
      <c r="F266" s="1066" t="s">
        <v>591</v>
      </c>
      <c r="G266" s="1067"/>
      <c r="H266" s="1067"/>
      <c r="I266" s="59"/>
      <c r="J266" s="64"/>
      <c r="K266" s="59"/>
      <c r="L266" s="59"/>
      <c r="M266" s="1068" t="s">
        <v>525</v>
      </c>
      <c r="N266" s="1069"/>
      <c r="O266" s="60" t="s">
        <v>526</v>
      </c>
      <c r="P266" s="65"/>
    </row>
    <row r="267" spans="1:16" ht="16.5">
      <c r="A267" s="66" t="s">
        <v>87</v>
      </c>
      <c r="B267" s="553" t="s">
        <v>69</v>
      </c>
      <c r="C267" s="554" t="s">
        <v>69</v>
      </c>
      <c r="D267" s="68" t="s">
        <v>69</v>
      </c>
      <c r="E267" s="61" t="s">
        <v>70</v>
      </c>
      <c r="F267" s="67" t="s">
        <v>69</v>
      </c>
      <c r="G267" s="554" t="s">
        <v>69</v>
      </c>
      <c r="H267" s="69" t="s">
        <v>69</v>
      </c>
      <c r="I267" s="67" t="s">
        <v>69</v>
      </c>
      <c r="J267" s="554" t="s">
        <v>69</v>
      </c>
      <c r="K267" s="69" t="s">
        <v>69</v>
      </c>
      <c r="L267" s="59" t="s">
        <v>72</v>
      </c>
      <c r="M267" s="552" t="s">
        <v>73</v>
      </c>
      <c r="N267" s="67" t="s">
        <v>74</v>
      </c>
      <c r="O267" s="554" t="s">
        <v>73</v>
      </c>
      <c r="P267" s="67" t="s">
        <v>74</v>
      </c>
    </row>
    <row r="268" spans="1:16" ht="16.5">
      <c r="A268" s="59"/>
      <c r="B268" s="358" t="s">
        <v>75</v>
      </c>
      <c r="C268" s="70" t="s">
        <v>68</v>
      </c>
      <c r="D268" s="59" t="s">
        <v>76</v>
      </c>
      <c r="E268" s="61" t="s">
        <v>474</v>
      </c>
      <c r="F268" s="59" t="s">
        <v>75</v>
      </c>
      <c r="G268" s="70" t="s">
        <v>68</v>
      </c>
      <c r="H268" s="70" t="s">
        <v>76</v>
      </c>
      <c r="I268" s="59" t="s">
        <v>75</v>
      </c>
      <c r="J268" s="70" t="s">
        <v>68</v>
      </c>
      <c r="K268" s="70" t="s">
        <v>76</v>
      </c>
      <c r="L268" s="59" t="s">
        <v>77</v>
      </c>
      <c r="M268" s="61" t="s">
        <v>71</v>
      </c>
      <c r="N268" s="59" t="s">
        <v>78</v>
      </c>
      <c r="O268" s="70" t="s">
        <v>71</v>
      </c>
      <c r="P268" s="59" t="s">
        <v>78</v>
      </c>
    </row>
    <row r="269" spans="1:16" ht="17.25" thickBot="1">
      <c r="A269" s="135"/>
      <c r="B269" s="557" t="s">
        <v>478</v>
      </c>
      <c r="C269" s="72" t="s">
        <v>71</v>
      </c>
      <c r="D269" s="71"/>
      <c r="E269" s="551"/>
      <c r="F269" s="71" t="s">
        <v>415</v>
      </c>
      <c r="G269" s="72" t="s">
        <v>71</v>
      </c>
      <c r="H269" s="550"/>
      <c r="I269" s="71" t="s">
        <v>415</v>
      </c>
      <c r="J269" s="72" t="s">
        <v>71</v>
      </c>
      <c r="K269" s="550"/>
      <c r="L269" s="71"/>
      <c r="M269" s="74" t="s">
        <v>220</v>
      </c>
      <c r="N269" s="75" t="s">
        <v>79</v>
      </c>
      <c r="O269" s="551"/>
      <c r="P269" s="71"/>
    </row>
    <row r="270" spans="1:16" ht="17.25" thickBot="1">
      <c r="A270" s="76">
        <v>1</v>
      </c>
      <c r="B270" s="77">
        <v>2</v>
      </c>
      <c r="C270" s="77">
        <v>3</v>
      </c>
      <c r="D270" s="77">
        <v>4</v>
      </c>
      <c r="E270" s="78">
        <v>5</v>
      </c>
      <c r="F270" s="78">
        <v>6</v>
      </c>
      <c r="G270" s="78">
        <v>7</v>
      </c>
      <c r="H270" s="79">
        <v>8</v>
      </c>
      <c r="I270" s="73">
        <v>9</v>
      </c>
      <c r="J270" s="73">
        <v>10</v>
      </c>
      <c r="K270" s="77">
        <v>11</v>
      </c>
      <c r="L270" s="80">
        <v>12</v>
      </c>
      <c r="M270" s="78">
        <v>13</v>
      </c>
      <c r="N270" s="78">
        <v>14</v>
      </c>
      <c r="O270" s="78">
        <v>15</v>
      </c>
      <c r="P270" s="81">
        <v>16</v>
      </c>
    </row>
    <row r="271" spans="1:16" ht="15.75">
      <c r="A271" s="178" t="s">
        <v>90</v>
      </c>
      <c r="B271" s="179"/>
      <c r="C271" s="179"/>
      <c r="D271" s="179"/>
      <c r="E271" s="179"/>
      <c r="F271" s="179"/>
      <c r="G271" s="180"/>
      <c r="H271" s="179"/>
      <c r="I271" s="179"/>
      <c r="J271" s="179"/>
      <c r="K271" s="179"/>
      <c r="L271" s="180"/>
      <c r="M271" s="180"/>
      <c r="N271" s="180"/>
      <c r="O271" s="179"/>
      <c r="P271" s="181"/>
    </row>
    <row r="272" spans="1:16" ht="15.75">
      <c r="A272" s="182" t="s">
        <v>91</v>
      </c>
      <c r="B272" s="153"/>
      <c r="C272" s="147"/>
      <c r="D272" s="147"/>
      <c r="E272" s="147"/>
      <c r="F272" s="147"/>
      <c r="G272" s="147"/>
      <c r="H272" s="147"/>
      <c r="I272" s="147"/>
      <c r="J272" s="147"/>
      <c r="K272" s="147"/>
      <c r="L272" s="148"/>
      <c r="M272" s="148"/>
      <c r="N272" s="148"/>
      <c r="O272" s="147"/>
      <c r="P272" s="149"/>
    </row>
    <row r="273" spans="1:16" ht="15.75">
      <c r="A273" s="182" t="s">
        <v>92</v>
      </c>
      <c r="B273" s="153"/>
      <c r="C273" s="147">
        <v>2.9910000000000001</v>
      </c>
      <c r="D273" s="147"/>
      <c r="E273" s="147"/>
      <c r="F273" s="147"/>
      <c r="G273" s="147"/>
      <c r="H273" s="147"/>
      <c r="I273" s="147"/>
      <c r="J273" s="147"/>
      <c r="K273" s="147"/>
      <c r="L273" s="148"/>
      <c r="M273" s="148"/>
      <c r="N273" s="148"/>
      <c r="O273" s="147"/>
      <c r="P273" s="149"/>
    </row>
    <row r="274" spans="1:16" ht="15.75">
      <c r="A274" s="182" t="s">
        <v>93</v>
      </c>
      <c r="B274" s="153"/>
      <c r="C274" s="147"/>
      <c r="D274" s="147"/>
      <c r="E274" s="147"/>
      <c r="F274" s="147"/>
      <c r="G274" s="147"/>
      <c r="H274" s="147"/>
      <c r="I274" s="147"/>
      <c r="J274" s="147"/>
      <c r="K274" s="147"/>
      <c r="L274" s="148"/>
      <c r="M274" s="148"/>
      <c r="N274" s="148"/>
      <c r="O274" s="147"/>
      <c r="P274" s="149"/>
    </row>
    <row r="275" spans="1:16" ht="15.75">
      <c r="A275" s="182" t="s">
        <v>94</v>
      </c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48"/>
      <c r="M275" s="148"/>
      <c r="N275" s="148"/>
      <c r="O275" s="151"/>
      <c r="P275" s="152"/>
    </row>
    <row r="276" spans="1:16" ht="15.75">
      <c r="A276" s="182" t="s">
        <v>95</v>
      </c>
      <c r="B276" s="151"/>
      <c r="C276" s="147"/>
      <c r="D276" s="147"/>
      <c r="E276" s="147"/>
      <c r="F276" s="147"/>
      <c r="G276" s="147"/>
      <c r="H276" s="147"/>
      <c r="I276" s="147"/>
      <c r="J276" s="147"/>
      <c r="K276" s="147"/>
      <c r="L276" s="148"/>
      <c r="M276" s="148"/>
      <c r="N276" s="148"/>
      <c r="O276" s="147"/>
      <c r="P276" s="149"/>
    </row>
    <row r="277" spans="1:16" ht="16.5" thickBot="1">
      <c r="A277" s="183" t="s">
        <v>96</v>
      </c>
      <c r="B277" s="184"/>
      <c r="C277" s="158">
        <v>1.7170000000000001</v>
      </c>
      <c r="D277" s="158"/>
      <c r="E277" s="158"/>
      <c r="F277" s="158"/>
      <c r="G277" s="158"/>
      <c r="H277" s="158"/>
      <c r="I277" s="158"/>
      <c r="J277" s="158"/>
      <c r="K277" s="158"/>
      <c r="L277" s="159"/>
      <c r="M277" s="159"/>
      <c r="N277" s="159"/>
      <c r="O277" s="158"/>
      <c r="P277" s="185"/>
    </row>
    <row r="278" spans="1:16" ht="16.5" thickBot="1">
      <c r="A278" s="186" t="s">
        <v>97</v>
      </c>
      <c r="B278" s="187">
        <f>SUM(B272:B277)</f>
        <v>0</v>
      </c>
      <c r="C278" s="187">
        <f t="shared" ref="C278:L278" si="45">SUM(C272:C277)</f>
        <v>4.7080000000000002</v>
      </c>
      <c r="D278" s="187">
        <f t="shared" si="45"/>
        <v>0</v>
      </c>
      <c r="E278" s="187">
        <f t="shared" si="45"/>
        <v>0</v>
      </c>
      <c r="F278" s="187">
        <f t="shared" si="45"/>
        <v>0</v>
      </c>
      <c r="G278" s="187">
        <f t="shared" si="45"/>
        <v>0</v>
      </c>
      <c r="H278" s="187">
        <f t="shared" si="45"/>
        <v>0</v>
      </c>
      <c r="I278" s="187">
        <f t="shared" si="45"/>
        <v>0</v>
      </c>
      <c r="J278" s="187">
        <f t="shared" si="45"/>
        <v>0</v>
      </c>
      <c r="K278" s="187">
        <f t="shared" si="45"/>
        <v>0</v>
      </c>
      <c r="L278" s="187">
        <f t="shared" si="45"/>
        <v>0</v>
      </c>
      <c r="M278" s="187">
        <f>SUM(M272:M277)</f>
        <v>0</v>
      </c>
      <c r="N278" s="187">
        <f t="shared" ref="N278:P278" si="46">SUM(N272:N277)</f>
        <v>0</v>
      </c>
      <c r="O278" s="187">
        <f t="shared" si="46"/>
        <v>0</v>
      </c>
      <c r="P278" s="188">
        <f t="shared" si="46"/>
        <v>0</v>
      </c>
    </row>
    <row r="279" spans="1:16" ht="15.75">
      <c r="A279" s="178" t="s">
        <v>98</v>
      </c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332"/>
    </row>
    <row r="280" spans="1:16" ht="15.75">
      <c r="A280" s="182" t="s">
        <v>99</v>
      </c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2"/>
    </row>
    <row r="281" spans="1:16" ht="15.75">
      <c r="A281" s="182" t="s">
        <v>100</v>
      </c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2"/>
    </row>
    <row r="282" spans="1:16" ht="15.75">
      <c r="A282" s="190" t="s">
        <v>101</v>
      </c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308"/>
    </row>
    <row r="283" spans="1:16" ht="16.5" thickBot="1">
      <c r="A283" s="327" t="s">
        <v>264</v>
      </c>
      <c r="B283" s="328"/>
      <c r="C283" s="328"/>
      <c r="D283" s="328"/>
      <c r="E283" s="328"/>
      <c r="F283" s="328"/>
      <c r="G283" s="328"/>
      <c r="H283" s="328"/>
      <c r="I283" s="328"/>
      <c r="J283" s="328"/>
      <c r="K283" s="328"/>
      <c r="L283" s="328"/>
      <c r="M283" s="328"/>
      <c r="N283" s="328"/>
      <c r="O283" s="328"/>
      <c r="P283" s="333"/>
    </row>
    <row r="284" spans="1:16" ht="16.5" thickBot="1">
      <c r="A284" s="186" t="s">
        <v>102</v>
      </c>
      <c r="B284" s="187">
        <f>SUM(B280:B283)</f>
        <v>0</v>
      </c>
      <c r="C284" s="187">
        <f t="shared" ref="C284:L284" si="47">SUM(C280:C283)</f>
        <v>0</v>
      </c>
      <c r="D284" s="187">
        <f t="shared" si="47"/>
        <v>0</v>
      </c>
      <c r="E284" s="187">
        <f t="shared" si="47"/>
        <v>0</v>
      </c>
      <c r="F284" s="187">
        <f t="shared" si="47"/>
        <v>0</v>
      </c>
      <c r="G284" s="187">
        <f t="shared" si="47"/>
        <v>0</v>
      </c>
      <c r="H284" s="187">
        <f t="shared" si="47"/>
        <v>0</v>
      </c>
      <c r="I284" s="187">
        <f t="shared" si="47"/>
        <v>0</v>
      </c>
      <c r="J284" s="187">
        <f t="shared" si="47"/>
        <v>0</v>
      </c>
      <c r="K284" s="187">
        <f t="shared" si="47"/>
        <v>0</v>
      </c>
      <c r="L284" s="187">
        <f t="shared" si="47"/>
        <v>0</v>
      </c>
      <c r="M284" s="187">
        <f>SUM(M280:M283)</f>
        <v>0</v>
      </c>
      <c r="N284" s="187">
        <f t="shared" ref="N284:P284" si="48">SUM(N280:N283)</f>
        <v>0</v>
      </c>
      <c r="O284" s="187">
        <f t="shared" si="48"/>
        <v>0</v>
      </c>
      <c r="P284" s="188">
        <f t="shared" si="48"/>
        <v>0</v>
      </c>
    </row>
    <row r="285" spans="1:16" ht="16.5" thickBot="1">
      <c r="A285" s="372" t="s">
        <v>103</v>
      </c>
      <c r="B285" s="313">
        <f>B278+B284</f>
        <v>0</v>
      </c>
      <c r="C285" s="187">
        <f t="shared" ref="C285:L285" si="49">C278+C284</f>
        <v>4.7080000000000002</v>
      </c>
      <c r="D285" s="187">
        <f t="shared" si="49"/>
        <v>0</v>
      </c>
      <c r="E285" s="187">
        <f t="shared" si="49"/>
        <v>0</v>
      </c>
      <c r="F285" s="187">
        <f t="shared" si="49"/>
        <v>0</v>
      </c>
      <c r="G285" s="187">
        <f t="shared" si="49"/>
        <v>0</v>
      </c>
      <c r="H285" s="187">
        <f t="shared" si="49"/>
        <v>0</v>
      </c>
      <c r="I285" s="187">
        <f t="shared" si="49"/>
        <v>0</v>
      </c>
      <c r="J285" s="187">
        <f t="shared" si="49"/>
        <v>0</v>
      </c>
      <c r="K285" s="187">
        <f t="shared" si="49"/>
        <v>0</v>
      </c>
      <c r="L285" s="187">
        <f t="shared" si="49"/>
        <v>0</v>
      </c>
      <c r="M285" s="187">
        <f>M278+M284</f>
        <v>0</v>
      </c>
      <c r="N285" s="187">
        <f t="shared" ref="N285:P285" si="50">N278+N284</f>
        <v>0</v>
      </c>
      <c r="O285" s="187">
        <f t="shared" si="50"/>
        <v>0</v>
      </c>
      <c r="P285" s="188">
        <f t="shared" si="50"/>
        <v>0</v>
      </c>
    </row>
    <row r="286" spans="1:16" ht="16.5">
      <c r="A286" s="251" t="s">
        <v>593</v>
      </c>
      <c r="B286" s="161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3"/>
    </row>
    <row r="287" spans="1:16" ht="15.75">
      <c r="A287" s="194" t="s">
        <v>420</v>
      </c>
      <c r="B287" s="195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7"/>
    </row>
    <row r="288" spans="1:16" ht="16.5" thickBot="1">
      <c r="A288" s="166" t="s">
        <v>527</v>
      </c>
      <c r="B288" s="198"/>
      <c r="C288" s="199"/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200"/>
    </row>
    <row r="291" spans="1:16" ht="13.5" thickBot="1"/>
    <row r="292" spans="1:16" ht="17.25" thickBot="1">
      <c r="A292" s="124"/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5" t="s">
        <v>111</v>
      </c>
      <c r="O292" s="42"/>
      <c r="P292" s="176"/>
    </row>
    <row r="293" spans="1:16" ht="16.5">
      <c r="A293" s="555" t="s">
        <v>638</v>
      </c>
      <c r="B293" s="130"/>
      <c r="C293" s="130"/>
      <c r="D293" s="130"/>
      <c r="E293" s="131"/>
      <c r="F293" s="131"/>
      <c r="G293" s="131"/>
      <c r="H293" s="131"/>
      <c r="I293" s="131"/>
      <c r="J293" s="131" t="s">
        <v>84</v>
      </c>
      <c r="K293" s="131"/>
      <c r="L293" s="131"/>
      <c r="M293" s="132"/>
      <c r="N293" s="132"/>
      <c r="O293" s="131"/>
      <c r="P293" s="133"/>
    </row>
    <row r="294" spans="1:16" ht="16.5">
      <c r="A294" s="555" t="s">
        <v>531</v>
      </c>
      <c r="B294" s="130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3"/>
    </row>
    <row r="295" spans="1:16" ht="17.25" thickBot="1">
      <c r="A295" s="52"/>
      <c r="B295" s="556"/>
      <c r="C295" s="556" t="s">
        <v>648</v>
      </c>
      <c r="D295" s="556"/>
      <c r="E295" s="53"/>
      <c r="F295" s="50"/>
      <c r="G295" s="50"/>
      <c r="H295" s="50"/>
      <c r="I295" s="50"/>
      <c r="J295" s="53"/>
      <c r="K295" s="53"/>
      <c r="L295" s="53"/>
      <c r="M295" s="53"/>
      <c r="N295" s="53"/>
      <c r="O295" s="53" t="s">
        <v>61</v>
      </c>
      <c r="P295" s="54"/>
    </row>
    <row r="296" spans="1:16" ht="17.25" thickBot="1">
      <c r="A296" s="55"/>
      <c r="B296" s="1072" t="s">
        <v>62</v>
      </c>
      <c r="C296" s="1070"/>
      <c r="D296" s="1071"/>
      <c r="E296" s="552" t="s">
        <v>63</v>
      </c>
      <c r="F296" s="1072" t="s">
        <v>62</v>
      </c>
      <c r="G296" s="1070"/>
      <c r="H296" s="1070"/>
      <c r="I296" s="1088" t="s">
        <v>524</v>
      </c>
      <c r="J296" s="1089"/>
      <c r="K296" s="1089"/>
      <c r="L296" s="1090"/>
      <c r="M296" s="1070" t="s">
        <v>64</v>
      </c>
      <c r="N296" s="1071"/>
      <c r="O296" s="46" t="s">
        <v>65</v>
      </c>
      <c r="P296" s="553"/>
    </row>
    <row r="297" spans="1:16" ht="17.25" thickBot="1">
      <c r="A297" s="59"/>
      <c r="B297" s="1064" t="s">
        <v>479</v>
      </c>
      <c r="C297" s="1064"/>
      <c r="D297" s="1065"/>
      <c r="E297" s="61" t="s">
        <v>67</v>
      </c>
      <c r="F297" s="1066" t="s">
        <v>591</v>
      </c>
      <c r="G297" s="1067"/>
      <c r="H297" s="1067"/>
      <c r="I297" s="59"/>
      <c r="J297" s="64"/>
      <c r="K297" s="59"/>
      <c r="L297" s="59"/>
      <c r="M297" s="1068" t="s">
        <v>525</v>
      </c>
      <c r="N297" s="1069"/>
      <c r="O297" s="60" t="s">
        <v>526</v>
      </c>
      <c r="P297" s="65"/>
    </row>
    <row r="298" spans="1:16" ht="16.5">
      <c r="A298" s="66" t="s">
        <v>87</v>
      </c>
      <c r="B298" s="553" t="s">
        <v>69</v>
      </c>
      <c r="C298" s="554" t="s">
        <v>69</v>
      </c>
      <c r="D298" s="68" t="s">
        <v>69</v>
      </c>
      <c r="E298" s="61" t="s">
        <v>70</v>
      </c>
      <c r="F298" s="67" t="s">
        <v>69</v>
      </c>
      <c r="G298" s="554" t="s">
        <v>69</v>
      </c>
      <c r="H298" s="69" t="s">
        <v>69</v>
      </c>
      <c r="I298" s="67" t="s">
        <v>69</v>
      </c>
      <c r="J298" s="554" t="s">
        <v>69</v>
      </c>
      <c r="K298" s="69" t="s">
        <v>69</v>
      </c>
      <c r="L298" s="59" t="s">
        <v>72</v>
      </c>
      <c r="M298" s="552" t="s">
        <v>73</v>
      </c>
      <c r="N298" s="67" t="s">
        <v>74</v>
      </c>
      <c r="O298" s="554" t="s">
        <v>73</v>
      </c>
      <c r="P298" s="67" t="s">
        <v>74</v>
      </c>
    </row>
    <row r="299" spans="1:16" ht="16.5">
      <c r="A299" s="59"/>
      <c r="B299" s="358" t="s">
        <v>75</v>
      </c>
      <c r="C299" s="70" t="s">
        <v>68</v>
      </c>
      <c r="D299" s="59" t="s">
        <v>76</v>
      </c>
      <c r="E299" s="61" t="s">
        <v>474</v>
      </c>
      <c r="F299" s="59" t="s">
        <v>75</v>
      </c>
      <c r="G299" s="70" t="s">
        <v>68</v>
      </c>
      <c r="H299" s="70" t="s">
        <v>76</v>
      </c>
      <c r="I299" s="59" t="s">
        <v>75</v>
      </c>
      <c r="J299" s="70" t="s">
        <v>68</v>
      </c>
      <c r="K299" s="70" t="s">
        <v>76</v>
      </c>
      <c r="L299" s="59" t="s">
        <v>77</v>
      </c>
      <c r="M299" s="61" t="s">
        <v>71</v>
      </c>
      <c r="N299" s="59" t="s">
        <v>78</v>
      </c>
      <c r="O299" s="70" t="s">
        <v>71</v>
      </c>
      <c r="P299" s="59" t="s">
        <v>78</v>
      </c>
    </row>
    <row r="300" spans="1:16" ht="17.25" thickBot="1">
      <c r="A300" s="135"/>
      <c r="B300" s="557" t="s">
        <v>478</v>
      </c>
      <c r="C300" s="72" t="s">
        <v>71</v>
      </c>
      <c r="D300" s="71"/>
      <c r="E300" s="551"/>
      <c r="F300" s="71" t="s">
        <v>415</v>
      </c>
      <c r="G300" s="72" t="s">
        <v>71</v>
      </c>
      <c r="H300" s="550"/>
      <c r="I300" s="71" t="s">
        <v>415</v>
      </c>
      <c r="J300" s="72" t="s">
        <v>71</v>
      </c>
      <c r="K300" s="550"/>
      <c r="L300" s="71"/>
      <c r="M300" s="74" t="s">
        <v>220</v>
      </c>
      <c r="N300" s="75" t="s">
        <v>79</v>
      </c>
      <c r="O300" s="551"/>
      <c r="P300" s="71"/>
    </row>
    <row r="301" spans="1:16" ht="17.25" thickBot="1">
      <c r="A301" s="76">
        <v>1</v>
      </c>
      <c r="B301" s="77">
        <v>2</v>
      </c>
      <c r="C301" s="77">
        <v>3</v>
      </c>
      <c r="D301" s="77">
        <v>4</v>
      </c>
      <c r="E301" s="78">
        <v>5</v>
      </c>
      <c r="F301" s="78">
        <v>6</v>
      </c>
      <c r="G301" s="78">
        <v>7</v>
      </c>
      <c r="H301" s="79">
        <v>8</v>
      </c>
      <c r="I301" s="73">
        <v>9</v>
      </c>
      <c r="J301" s="73">
        <v>10</v>
      </c>
      <c r="K301" s="77">
        <v>11</v>
      </c>
      <c r="L301" s="80">
        <v>12</v>
      </c>
      <c r="M301" s="78">
        <v>13</v>
      </c>
      <c r="N301" s="78">
        <v>14</v>
      </c>
      <c r="O301" s="78">
        <v>15</v>
      </c>
      <c r="P301" s="81">
        <v>16</v>
      </c>
    </row>
    <row r="302" spans="1:16" ht="15.75">
      <c r="A302" s="178" t="s">
        <v>90</v>
      </c>
      <c r="B302" s="179"/>
      <c r="C302" s="179"/>
      <c r="D302" s="179"/>
      <c r="E302" s="179"/>
      <c r="F302" s="179"/>
      <c r="G302" s="180"/>
      <c r="H302" s="179"/>
      <c r="I302" s="179"/>
      <c r="J302" s="179"/>
      <c r="K302" s="179"/>
      <c r="L302" s="180"/>
      <c r="M302" s="180"/>
      <c r="N302" s="180"/>
      <c r="O302" s="179"/>
      <c r="P302" s="181"/>
    </row>
    <row r="303" spans="1:16" ht="15.75">
      <c r="A303" s="182" t="s">
        <v>91</v>
      </c>
      <c r="B303" s="153"/>
      <c r="C303" s="147"/>
      <c r="D303" s="147"/>
      <c r="E303" s="147"/>
      <c r="F303" s="147"/>
      <c r="G303" s="147"/>
      <c r="H303" s="147"/>
      <c r="I303" s="147"/>
      <c r="J303" s="147"/>
      <c r="K303" s="147"/>
      <c r="L303" s="148"/>
      <c r="M303" s="148"/>
      <c r="N303" s="148"/>
      <c r="O303" s="147"/>
      <c r="P303" s="149"/>
    </row>
    <row r="304" spans="1:16" ht="15.75">
      <c r="A304" s="182" t="s">
        <v>92</v>
      </c>
      <c r="B304" s="153"/>
      <c r="C304" s="147">
        <v>1.5049999999999999</v>
      </c>
      <c r="D304" s="147"/>
      <c r="E304" s="147"/>
      <c r="F304" s="147"/>
      <c r="G304" s="147"/>
      <c r="H304" s="147"/>
      <c r="I304" s="147"/>
      <c r="J304" s="147"/>
      <c r="K304" s="147"/>
      <c r="L304" s="148"/>
      <c r="M304" s="148"/>
      <c r="N304" s="148"/>
      <c r="O304" s="147"/>
      <c r="P304" s="149"/>
    </row>
    <row r="305" spans="1:16" ht="15.75">
      <c r="A305" s="182" t="s">
        <v>93</v>
      </c>
      <c r="B305" s="153"/>
      <c r="C305" s="147"/>
      <c r="D305" s="147"/>
      <c r="E305" s="147"/>
      <c r="F305" s="147"/>
      <c r="G305" s="147"/>
      <c r="H305" s="147"/>
      <c r="I305" s="147"/>
      <c r="J305" s="147"/>
      <c r="K305" s="147"/>
      <c r="L305" s="148"/>
      <c r="M305" s="148"/>
      <c r="N305" s="148"/>
      <c r="O305" s="147"/>
      <c r="P305" s="149"/>
    </row>
    <row r="306" spans="1:16" ht="15.75">
      <c r="A306" s="182" t="s">
        <v>94</v>
      </c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48"/>
      <c r="M306" s="148"/>
      <c r="N306" s="148"/>
      <c r="O306" s="151"/>
      <c r="P306" s="152"/>
    </row>
    <row r="307" spans="1:16" ht="15.75">
      <c r="A307" s="182" t="s">
        <v>95</v>
      </c>
      <c r="B307" s="151"/>
      <c r="C307" s="147"/>
      <c r="D307" s="147"/>
      <c r="E307" s="147"/>
      <c r="F307" s="147"/>
      <c r="G307" s="147"/>
      <c r="H307" s="147"/>
      <c r="I307" s="147"/>
      <c r="J307" s="147"/>
      <c r="K307" s="147"/>
      <c r="L307" s="148"/>
      <c r="M307" s="148"/>
      <c r="N307" s="148"/>
      <c r="O307" s="147"/>
      <c r="P307" s="149"/>
    </row>
    <row r="308" spans="1:16" ht="16.5" thickBot="1">
      <c r="A308" s="183" t="s">
        <v>96</v>
      </c>
      <c r="B308" s="184"/>
      <c r="C308" s="158">
        <v>5.2130000000000001</v>
      </c>
      <c r="D308" s="158"/>
      <c r="E308" s="158"/>
      <c r="F308" s="158"/>
      <c r="G308" s="158"/>
      <c r="H308" s="158"/>
      <c r="I308" s="158"/>
      <c r="J308" s="158"/>
      <c r="K308" s="158"/>
      <c r="L308" s="159"/>
      <c r="M308" s="159"/>
      <c r="N308" s="159"/>
      <c r="O308" s="158"/>
      <c r="P308" s="185"/>
    </row>
    <row r="309" spans="1:16" ht="16.5" thickBot="1">
      <c r="A309" s="186" t="s">
        <v>97</v>
      </c>
      <c r="B309" s="187">
        <f>SUM(B303:B308)</f>
        <v>0</v>
      </c>
      <c r="C309" s="187">
        <f t="shared" ref="C309:L309" si="51">SUM(C303:C308)</f>
        <v>6.718</v>
      </c>
      <c r="D309" s="187">
        <f t="shared" si="51"/>
        <v>0</v>
      </c>
      <c r="E309" s="187">
        <f t="shared" si="51"/>
        <v>0</v>
      </c>
      <c r="F309" s="187">
        <f t="shared" si="51"/>
        <v>0</v>
      </c>
      <c r="G309" s="187">
        <f t="shared" si="51"/>
        <v>0</v>
      </c>
      <c r="H309" s="187">
        <f t="shared" si="51"/>
        <v>0</v>
      </c>
      <c r="I309" s="187">
        <f t="shared" si="51"/>
        <v>0</v>
      </c>
      <c r="J309" s="187">
        <f t="shared" si="51"/>
        <v>0</v>
      </c>
      <c r="K309" s="187">
        <f t="shared" si="51"/>
        <v>0</v>
      </c>
      <c r="L309" s="187">
        <f t="shared" si="51"/>
        <v>0</v>
      </c>
      <c r="M309" s="187">
        <f>SUM(M303:M308)</f>
        <v>0</v>
      </c>
      <c r="N309" s="187">
        <f t="shared" ref="N309:P309" si="52">SUM(N303:N308)</f>
        <v>0</v>
      </c>
      <c r="O309" s="187">
        <f t="shared" si="52"/>
        <v>0</v>
      </c>
      <c r="P309" s="188">
        <f t="shared" si="52"/>
        <v>0</v>
      </c>
    </row>
    <row r="310" spans="1:16" ht="15.75">
      <c r="A310" s="178" t="s">
        <v>98</v>
      </c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332"/>
    </row>
    <row r="311" spans="1:16" ht="15.75">
      <c r="A311" s="182" t="s">
        <v>99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2"/>
    </row>
    <row r="312" spans="1:16" ht="15.75">
      <c r="A312" s="182" t="s">
        <v>100</v>
      </c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2"/>
    </row>
    <row r="313" spans="1:16" ht="15.75">
      <c r="A313" s="190" t="s">
        <v>101</v>
      </c>
      <c r="B313" s="184"/>
      <c r="C313" s="184">
        <v>33.423000000000002</v>
      </c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308"/>
    </row>
    <row r="314" spans="1:16" ht="16.5" thickBot="1">
      <c r="A314" s="327" t="s">
        <v>264</v>
      </c>
      <c r="B314" s="328"/>
      <c r="C314" s="328"/>
      <c r="D314" s="328"/>
      <c r="E314" s="328"/>
      <c r="F314" s="328"/>
      <c r="G314" s="328"/>
      <c r="H314" s="328"/>
      <c r="I314" s="328"/>
      <c r="J314" s="328"/>
      <c r="K314" s="328"/>
      <c r="L314" s="328"/>
      <c r="M314" s="328"/>
      <c r="N314" s="328"/>
      <c r="O314" s="328"/>
      <c r="P314" s="333"/>
    </row>
    <row r="315" spans="1:16" ht="16.5" thickBot="1">
      <c r="A315" s="186" t="s">
        <v>102</v>
      </c>
      <c r="B315" s="187">
        <f>SUM(B311:B314)</f>
        <v>0</v>
      </c>
      <c r="C315" s="187">
        <f t="shared" ref="C315:L315" si="53">SUM(C311:C314)</f>
        <v>33.423000000000002</v>
      </c>
      <c r="D315" s="187">
        <f t="shared" si="53"/>
        <v>0</v>
      </c>
      <c r="E315" s="187">
        <f t="shared" si="53"/>
        <v>0</v>
      </c>
      <c r="F315" s="187">
        <f t="shared" si="53"/>
        <v>0</v>
      </c>
      <c r="G315" s="187">
        <f t="shared" si="53"/>
        <v>0</v>
      </c>
      <c r="H315" s="187">
        <f t="shared" si="53"/>
        <v>0</v>
      </c>
      <c r="I315" s="187">
        <f t="shared" si="53"/>
        <v>0</v>
      </c>
      <c r="J315" s="187">
        <f t="shared" si="53"/>
        <v>0</v>
      </c>
      <c r="K315" s="187">
        <f t="shared" si="53"/>
        <v>0</v>
      </c>
      <c r="L315" s="187">
        <f t="shared" si="53"/>
        <v>0</v>
      </c>
      <c r="M315" s="187">
        <f>SUM(M311:M314)</f>
        <v>0</v>
      </c>
      <c r="N315" s="187">
        <f t="shared" ref="N315:P315" si="54">SUM(N311:N314)</f>
        <v>0</v>
      </c>
      <c r="O315" s="187">
        <f t="shared" si="54"/>
        <v>0</v>
      </c>
      <c r="P315" s="188">
        <f t="shared" si="54"/>
        <v>0</v>
      </c>
    </row>
    <row r="316" spans="1:16" ht="16.5" thickBot="1">
      <c r="A316" s="372" t="s">
        <v>103</v>
      </c>
      <c r="B316" s="313">
        <f>B309+B315</f>
        <v>0</v>
      </c>
      <c r="C316" s="187">
        <f t="shared" ref="C316:L316" si="55">C309+C315</f>
        <v>40.141000000000005</v>
      </c>
      <c r="D316" s="187">
        <f t="shared" si="55"/>
        <v>0</v>
      </c>
      <c r="E316" s="187">
        <f t="shared" si="55"/>
        <v>0</v>
      </c>
      <c r="F316" s="187">
        <f t="shared" si="55"/>
        <v>0</v>
      </c>
      <c r="G316" s="187">
        <f t="shared" si="55"/>
        <v>0</v>
      </c>
      <c r="H316" s="187">
        <f t="shared" si="55"/>
        <v>0</v>
      </c>
      <c r="I316" s="187">
        <f t="shared" si="55"/>
        <v>0</v>
      </c>
      <c r="J316" s="187">
        <f t="shared" si="55"/>
        <v>0</v>
      </c>
      <c r="K316" s="187">
        <f t="shared" si="55"/>
        <v>0</v>
      </c>
      <c r="L316" s="187">
        <f t="shared" si="55"/>
        <v>0</v>
      </c>
      <c r="M316" s="187">
        <f>M309+M315</f>
        <v>0</v>
      </c>
      <c r="N316" s="187">
        <f t="shared" ref="N316:P316" si="56">N309+N315</f>
        <v>0</v>
      </c>
      <c r="O316" s="187">
        <f t="shared" si="56"/>
        <v>0</v>
      </c>
      <c r="P316" s="188">
        <f t="shared" si="56"/>
        <v>0</v>
      </c>
    </row>
    <row r="317" spans="1:16" ht="16.5">
      <c r="A317" s="251" t="s">
        <v>593</v>
      </c>
      <c r="B317" s="161"/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3"/>
    </row>
    <row r="318" spans="1:16" ht="15.75">
      <c r="A318" s="194" t="s">
        <v>420</v>
      </c>
      <c r="B318" s="195"/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7"/>
    </row>
    <row r="319" spans="1:16" ht="16.5" thickBot="1">
      <c r="A319" s="166" t="s">
        <v>527</v>
      </c>
      <c r="B319" s="198"/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200"/>
    </row>
    <row r="323" spans="1:16" ht="13.5" thickBot="1"/>
    <row r="324" spans="1:16" ht="17.25" thickBot="1">
      <c r="A324" s="12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5" t="s">
        <v>111</v>
      </c>
      <c r="O324" s="42"/>
      <c r="P324" s="176"/>
    </row>
    <row r="325" spans="1:16" ht="16.5">
      <c r="A325" s="555" t="s">
        <v>638</v>
      </c>
      <c r="B325" s="130"/>
      <c r="C325" s="130"/>
      <c r="D325" s="130"/>
      <c r="E325" s="131"/>
      <c r="F325" s="131"/>
      <c r="G325" s="131"/>
      <c r="H325" s="131"/>
      <c r="I325" s="131"/>
      <c r="J325" s="131" t="s">
        <v>84</v>
      </c>
      <c r="K325" s="131"/>
      <c r="L325" s="131"/>
      <c r="M325" s="132"/>
      <c r="N325" s="132"/>
      <c r="O325" s="131"/>
      <c r="P325" s="133"/>
    </row>
    <row r="326" spans="1:16" ht="16.5">
      <c r="A326" s="555" t="s">
        <v>531</v>
      </c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3"/>
    </row>
    <row r="327" spans="1:16" ht="17.25" thickBot="1">
      <c r="A327" s="52"/>
      <c r="B327" s="556"/>
      <c r="C327" s="556" t="s">
        <v>649</v>
      </c>
      <c r="D327" s="556"/>
      <c r="E327" s="53"/>
      <c r="F327" s="50"/>
      <c r="G327" s="50"/>
      <c r="H327" s="50"/>
      <c r="I327" s="50"/>
      <c r="J327" s="53"/>
      <c r="K327" s="53"/>
      <c r="L327" s="53"/>
      <c r="M327" s="53"/>
      <c r="N327" s="53"/>
      <c r="O327" s="53" t="s">
        <v>61</v>
      </c>
      <c r="P327" s="54"/>
    </row>
    <row r="328" spans="1:16" ht="17.25" thickBot="1">
      <c r="A328" s="55"/>
      <c r="B328" s="1072" t="s">
        <v>62</v>
      </c>
      <c r="C328" s="1070"/>
      <c r="D328" s="1071"/>
      <c r="E328" s="552" t="s">
        <v>63</v>
      </c>
      <c r="F328" s="1072" t="s">
        <v>62</v>
      </c>
      <c r="G328" s="1070"/>
      <c r="H328" s="1070"/>
      <c r="I328" s="1088" t="s">
        <v>524</v>
      </c>
      <c r="J328" s="1089"/>
      <c r="K328" s="1089"/>
      <c r="L328" s="1090"/>
      <c r="M328" s="1070" t="s">
        <v>64</v>
      </c>
      <c r="N328" s="1071"/>
      <c r="O328" s="46" t="s">
        <v>65</v>
      </c>
      <c r="P328" s="553"/>
    </row>
    <row r="329" spans="1:16" ht="17.25" thickBot="1">
      <c r="A329" s="59"/>
      <c r="B329" s="1064" t="s">
        <v>479</v>
      </c>
      <c r="C329" s="1064"/>
      <c r="D329" s="1065"/>
      <c r="E329" s="61" t="s">
        <v>67</v>
      </c>
      <c r="F329" s="1066" t="s">
        <v>591</v>
      </c>
      <c r="G329" s="1067"/>
      <c r="H329" s="1067"/>
      <c r="I329" s="59"/>
      <c r="J329" s="64"/>
      <c r="K329" s="59"/>
      <c r="L329" s="59"/>
      <c r="M329" s="1068" t="s">
        <v>525</v>
      </c>
      <c r="N329" s="1069"/>
      <c r="O329" s="60" t="s">
        <v>526</v>
      </c>
      <c r="P329" s="65"/>
    </row>
    <row r="330" spans="1:16" ht="16.5">
      <c r="A330" s="66" t="s">
        <v>87</v>
      </c>
      <c r="B330" s="553" t="s">
        <v>69</v>
      </c>
      <c r="C330" s="554" t="s">
        <v>69</v>
      </c>
      <c r="D330" s="68" t="s">
        <v>69</v>
      </c>
      <c r="E330" s="61" t="s">
        <v>70</v>
      </c>
      <c r="F330" s="67" t="s">
        <v>69</v>
      </c>
      <c r="G330" s="554" t="s">
        <v>69</v>
      </c>
      <c r="H330" s="69" t="s">
        <v>69</v>
      </c>
      <c r="I330" s="67" t="s">
        <v>69</v>
      </c>
      <c r="J330" s="554" t="s">
        <v>69</v>
      </c>
      <c r="K330" s="69" t="s">
        <v>69</v>
      </c>
      <c r="L330" s="59" t="s">
        <v>72</v>
      </c>
      <c r="M330" s="552" t="s">
        <v>73</v>
      </c>
      <c r="N330" s="67" t="s">
        <v>74</v>
      </c>
      <c r="O330" s="554" t="s">
        <v>73</v>
      </c>
      <c r="P330" s="67" t="s">
        <v>74</v>
      </c>
    </row>
    <row r="331" spans="1:16" ht="16.5">
      <c r="A331" s="59"/>
      <c r="B331" s="358" t="s">
        <v>75</v>
      </c>
      <c r="C331" s="70" t="s">
        <v>68</v>
      </c>
      <c r="D331" s="59" t="s">
        <v>76</v>
      </c>
      <c r="E331" s="61" t="s">
        <v>474</v>
      </c>
      <c r="F331" s="59" t="s">
        <v>75</v>
      </c>
      <c r="G331" s="70" t="s">
        <v>68</v>
      </c>
      <c r="H331" s="70" t="s">
        <v>76</v>
      </c>
      <c r="I331" s="59" t="s">
        <v>75</v>
      </c>
      <c r="J331" s="70" t="s">
        <v>68</v>
      </c>
      <c r="K331" s="70" t="s">
        <v>76</v>
      </c>
      <c r="L331" s="59" t="s">
        <v>77</v>
      </c>
      <c r="M331" s="61" t="s">
        <v>71</v>
      </c>
      <c r="N331" s="59" t="s">
        <v>78</v>
      </c>
      <c r="O331" s="70" t="s">
        <v>71</v>
      </c>
      <c r="P331" s="59" t="s">
        <v>78</v>
      </c>
    </row>
    <row r="332" spans="1:16" ht="17.25" thickBot="1">
      <c r="A332" s="135"/>
      <c r="B332" s="557" t="s">
        <v>478</v>
      </c>
      <c r="C332" s="72" t="s">
        <v>71</v>
      </c>
      <c r="D332" s="71"/>
      <c r="E332" s="551"/>
      <c r="F332" s="71" t="s">
        <v>415</v>
      </c>
      <c r="G332" s="72" t="s">
        <v>71</v>
      </c>
      <c r="H332" s="550"/>
      <c r="I332" s="71" t="s">
        <v>415</v>
      </c>
      <c r="J332" s="72" t="s">
        <v>71</v>
      </c>
      <c r="K332" s="550"/>
      <c r="L332" s="71"/>
      <c r="M332" s="74" t="s">
        <v>220</v>
      </c>
      <c r="N332" s="75" t="s">
        <v>79</v>
      </c>
      <c r="O332" s="551"/>
      <c r="P332" s="71"/>
    </row>
    <row r="333" spans="1:16" ht="17.25" thickBot="1">
      <c r="A333" s="76">
        <v>1</v>
      </c>
      <c r="B333" s="77">
        <v>2</v>
      </c>
      <c r="C333" s="77">
        <v>3</v>
      </c>
      <c r="D333" s="77">
        <v>4</v>
      </c>
      <c r="E333" s="78">
        <v>5</v>
      </c>
      <c r="F333" s="78">
        <v>6</v>
      </c>
      <c r="G333" s="78">
        <v>7</v>
      </c>
      <c r="H333" s="79">
        <v>8</v>
      </c>
      <c r="I333" s="73">
        <v>9</v>
      </c>
      <c r="J333" s="73">
        <v>10</v>
      </c>
      <c r="K333" s="77">
        <v>11</v>
      </c>
      <c r="L333" s="80">
        <v>12</v>
      </c>
      <c r="M333" s="78">
        <v>13</v>
      </c>
      <c r="N333" s="78">
        <v>14</v>
      </c>
      <c r="O333" s="78">
        <v>15</v>
      </c>
      <c r="P333" s="81">
        <v>16</v>
      </c>
    </row>
    <row r="334" spans="1:16" ht="15.75">
      <c r="A334" s="178" t="s">
        <v>90</v>
      </c>
      <c r="B334" s="179"/>
      <c r="C334" s="179"/>
      <c r="D334" s="179"/>
      <c r="E334" s="179"/>
      <c r="F334" s="179"/>
      <c r="G334" s="180"/>
      <c r="H334" s="179"/>
      <c r="I334" s="179"/>
      <c r="J334" s="179"/>
      <c r="K334" s="179"/>
      <c r="L334" s="180"/>
      <c r="M334" s="180"/>
      <c r="N334" s="180"/>
      <c r="O334" s="179"/>
      <c r="P334" s="181"/>
    </row>
    <row r="335" spans="1:16" ht="15.75">
      <c r="A335" s="182" t="s">
        <v>91</v>
      </c>
      <c r="B335" s="153"/>
      <c r="C335" s="147"/>
      <c r="D335" s="147"/>
      <c r="E335" s="147"/>
      <c r="F335" s="147"/>
      <c r="G335" s="147"/>
      <c r="H335" s="147"/>
      <c r="I335" s="147"/>
      <c r="J335" s="147"/>
      <c r="K335" s="147"/>
      <c r="L335" s="148"/>
      <c r="M335" s="148"/>
      <c r="N335" s="148"/>
      <c r="O335" s="147"/>
      <c r="P335" s="149"/>
    </row>
    <row r="336" spans="1:16" ht="15.75">
      <c r="A336" s="182" t="s">
        <v>92</v>
      </c>
      <c r="B336" s="153"/>
      <c r="C336" s="147"/>
      <c r="D336" s="147"/>
      <c r="E336" s="147"/>
      <c r="F336" s="147"/>
      <c r="G336" s="147"/>
      <c r="H336" s="147"/>
      <c r="I336" s="147"/>
      <c r="J336" s="147"/>
      <c r="K336" s="147"/>
      <c r="L336" s="148"/>
      <c r="M336" s="148"/>
      <c r="N336" s="148"/>
      <c r="O336" s="147"/>
      <c r="P336" s="149"/>
    </row>
    <row r="337" spans="1:16" ht="15.75">
      <c r="A337" s="182" t="s">
        <v>93</v>
      </c>
      <c r="B337" s="153"/>
      <c r="C337" s="147"/>
      <c r="D337" s="147"/>
      <c r="E337" s="147"/>
      <c r="F337" s="147"/>
      <c r="G337" s="147"/>
      <c r="H337" s="147"/>
      <c r="I337" s="147"/>
      <c r="J337" s="147"/>
      <c r="K337" s="147"/>
      <c r="L337" s="148"/>
      <c r="M337" s="148"/>
      <c r="N337" s="148"/>
      <c r="O337" s="147"/>
      <c r="P337" s="149"/>
    </row>
    <row r="338" spans="1:16" ht="15.75">
      <c r="A338" s="182" t="s">
        <v>94</v>
      </c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48"/>
      <c r="M338" s="148"/>
      <c r="N338" s="148"/>
      <c r="O338" s="151"/>
      <c r="P338" s="152"/>
    </row>
    <row r="339" spans="1:16" ht="15.75">
      <c r="A339" s="182" t="s">
        <v>95</v>
      </c>
      <c r="B339" s="151"/>
      <c r="C339" s="147"/>
      <c r="D339" s="147"/>
      <c r="E339" s="147"/>
      <c r="F339" s="147"/>
      <c r="G339" s="147"/>
      <c r="H339" s="147"/>
      <c r="I339" s="147"/>
      <c r="J339" s="147"/>
      <c r="K339" s="147"/>
      <c r="L339" s="148"/>
      <c r="M339" s="148"/>
      <c r="N339" s="148"/>
      <c r="O339" s="147"/>
      <c r="P339" s="149"/>
    </row>
    <row r="340" spans="1:16" ht="16.5" thickBot="1">
      <c r="A340" s="183" t="s">
        <v>96</v>
      </c>
      <c r="B340" s="184"/>
      <c r="C340" s="158">
        <v>12.071999999999999</v>
      </c>
      <c r="D340" s="158"/>
      <c r="E340" s="158"/>
      <c r="F340" s="158"/>
      <c r="G340" s="158"/>
      <c r="H340" s="158"/>
      <c r="I340" s="158"/>
      <c r="J340" s="158"/>
      <c r="K340" s="158"/>
      <c r="L340" s="159"/>
      <c r="M340" s="159"/>
      <c r="N340" s="159"/>
      <c r="O340" s="158"/>
      <c r="P340" s="185"/>
    </row>
    <row r="341" spans="1:16" ht="16.5" thickBot="1">
      <c r="A341" s="186" t="s">
        <v>97</v>
      </c>
      <c r="B341" s="187">
        <f>SUM(B335:B340)</f>
        <v>0</v>
      </c>
      <c r="C341" s="187">
        <f t="shared" ref="C341:L341" si="57">SUM(C335:C340)</f>
        <v>12.071999999999999</v>
      </c>
      <c r="D341" s="187">
        <f t="shared" si="57"/>
        <v>0</v>
      </c>
      <c r="E341" s="187">
        <f t="shared" si="57"/>
        <v>0</v>
      </c>
      <c r="F341" s="187">
        <f t="shared" si="57"/>
        <v>0</v>
      </c>
      <c r="G341" s="187">
        <f t="shared" si="57"/>
        <v>0</v>
      </c>
      <c r="H341" s="187">
        <f t="shared" si="57"/>
        <v>0</v>
      </c>
      <c r="I341" s="187">
        <f t="shared" si="57"/>
        <v>0</v>
      </c>
      <c r="J341" s="187">
        <f t="shared" si="57"/>
        <v>0</v>
      </c>
      <c r="K341" s="187">
        <f t="shared" si="57"/>
        <v>0</v>
      </c>
      <c r="L341" s="187">
        <f t="shared" si="57"/>
        <v>0</v>
      </c>
      <c r="M341" s="187">
        <f>SUM(M335:M340)</f>
        <v>0</v>
      </c>
      <c r="N341" s="187">
        <f t="shared" ref="N341:P341" si="58">SUM(N335:N340)</f>
        <v>0</v>
      </c>
      <c r="O341" s="187">
        <f t="shared" si="58"/>
        <v>0</v>
      </c>
      <c r="P341" s="188">
        <f t="shared" si="58"/>
        <v>0</v>
      </c>
    </row>
    <row r="342" spans="1:16" ht="15.75">
      <c r="A342" s="178" t="s">
        <v>98</v>
      </c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332"/>
    </row>
    <row r="343" spans="1:16" ht="15.75">
      <c r="A343" s="182" t="s">
        <v>99</v>
      </c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2"/>
    </row>
    <row r="344" spans="1:16" ht="15.75">
      <c r="A344" s="182" t="s">
        <v>100</v>
      </c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2"/>
    </row>
    <row r="345" spans="1:16" ht="15.75">
      <c r="A345" s="190" t="s">
        <v>101</v>
      </c>
      <c r="B345" s="184"/>
      <c r="C345" s="184">
        <v>0.47299999999999998</v>
      </c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308"/>
    </row>
    <row r="346" spans="1:16" ht="16.5" thickBot="1">
      <c r="A346" s="327" t="s">
        <v>264</v>
      </c>
      <c r="B346" s="328"/>
      <c r="C346" s="328"/>
      <c r="D346" s="328"/>
      <c r="E346" s="328"/>
      <c r="F346" s="328"/>
      <c r="G346" s="328"/>
      <c r="H346" s="328"/>
      <c r="I346" s="328"/>
      <c r="J346" s="328"/>
      <c r="K346" s="328"/>
      <c r="L346" s="328"/>
      <c r="M346" s="328"/>
      <c r="N346" s="328"/>
      <c r="O346" s="328"/>
      <c r="P346" s="333"/>
    </row>
    <row r="347" spans="1:16" ht="16.5" thickBot="1">
      <c r="A347" s="186" t="s">
        <v>102</v>
      </c>
      <c r="B347" s="187">
        <f>SUM(B343:B346)</f>
        <v>0</v>
      </c>
      <c r="C347" s="187">
        <f t="shared" ref="C347:L347" si="59">SUM(C343:C346)</f>
        <v>0.47299999999999998</v>
      </c>
      <c r="D347" s="187">
        <f t="shared" si="59"/>
        <v>0</v>
      </c>
      <c r="E347" s="187">
        <f t="shared" si="59"/>
        <v>0</v>
      </c>
      <c r="F347" s="187">
        <f t="shared" si="59"/>
        <v>0</v>
      </c>
      <c r="G347" s="187">
        <f t="shared" si="59"/>
        <v>0</v>
      </c>
      <c r="H347" s="187">
        <f t="shared" si="59"/>
        <v>0</v>
      </c>
      <c r="I347" s="187">
        <f t="shared" si="59"/>
        <v>0</v>
      </c>
      <c r="J347" s="187">
        <f t="shared" si="59"/>
        <v>0</v>
      </c>
      <c r="K347" s="187">
        <f t="shared" si="59"/>
        <v>0</v>
      </c>
      <c r="L347" s="187">
        <f t="shared" si="59"/>
        <v>0</v>
      </c>
      <c r="M347" s="187">
        <f>SUM(M343:M346)</f>
        <v>0</v>
      </c>
      <c r="N347" s="187">
        <f t="shared" ref="N347:P347" si="60">SUM(N343:N346)</f>
        <v>0</v>
      </c>
      <c r="O347" s="187">
        <f t="shared" si="60"/>
        <v>0</v>
      </c>
      <c r="P347" s="188">
        <f t="shared" si="60"/>
        <v>0</v>
      </c>
    </row>
    <row r="348" spans="1:16" ht="16.5" thickBot="1">
      <c r="A348" s="372" t="s">
        <v>103</v>
      </c>
      <c r="B348" s="313">
        <f>B341+B347</f>
        <v>0</v>
      </c>
      <c r="C348" s="187">
        <f t="shared" ref="C348:L348" si="61">C341+C347</f>
        <v>12.545</v>
      </c>
      <c r="D348" s="187">
        <f t="shared" si="61"/>
        <v>0</v>
      </c>
      <c r="E348" s="187">
        <f t="shared" si="61"/>
        <v>0</v>
      </c>
      <c r="F348" s="187">
        <f t="shared" si="61"/>
        <v>0</v>
      </c>
      <c r="G348" s="187">
        <f t="shared" si="61"/>
        <v>0</v>
      </c>
      <c r="H348" s="187">
        <f t="shared" si="61"/>
        <v>0</v>
      </c>
      <c r="I348" s="187">
        <f t="shared" si="61"/>
        <v>0</v>
      </c>
      <c r="J348" s="187">
        <f t="shared" si="61"/>
        <v>0</v>
      </c>
      <c r="K348" s="187">
        <f t="shared" si="61"/>
        <v>0</v>
      </c>
      <c r="L348" s="187">
        <f t="shared" si="61"/>
        <v>0</v>
      </c>
      <c r="M348" s="187">
        <f>M341+M347</f>
        <v>0</v>
      </c>
      <c r="N348" s="187">
        <f t="shared" ref="N348:P348" si="62">N341+N347</f>
        <v>0</v>
      </c>
      <c r="O348" s="187">
        <f t="shared" si="62"/>
        <v>0</v>
      </c>
      <c r="P348" s="188">
        <f t="shared" si="62"/>
        <v>0</v>
      </c>
    </row>
    <row r="349" spans="1:16" ht="16.5">
      <c r="A349" s="251" t="s">
        <v>593</v>
      </c>
      <c r="B349" s="161"/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  <c r="P349" s="193"/>
    </row>
    <row r="350" spans="1:16" ht="15.75">
      <c r="A350" s="194" t="s">
        <v>420</v>
      </c>
      <c r="B350" s="195"/>
      <c r="C350" s="196"/>
      <c r="D350" s="196"/>
      <c r="E350" s="196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7"/>
    </row>
    <row r="351" spans="1:16" ht="16.5" thickBot="1">
      <c r="A351" s="166" t="s">
        <v>527</v>
      </c>
      <c r="B351" s="198"/>
      <c r="C351" s="199"/>
      <c r="D351" s="199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200"/>
    </row>
  </sheetData>
  <mergeCells count="77">
    <mergeCell ref="B328:D328"/>
    <mergeCell ref="F328:H328"/>
    <mergeCell ref="I328:L328"/>
    <mergeCell ref="M328:N328"/>
    <mergeCell ref="B329:D329"/>
    <mergeCell ref="F329:H329"/>
    <mergeCell ref="M329:N329"/>
    <mergeCell ref="B296:D296"/>
    <mergeCell ref="F296:H296"/>
    <mergeCell ref="I296:L296"/>
    <mergeCell ref="M296:N296"/>
    <mergeCell ref="B297:D297"/>
    <mergeCell ref="F297:H297"/>
    <mergeCell ref="M297:N297"/>
    <mergeCell ref="B265:D265"/>
    <mergeCell ref="F265:H265"/>
    <mergeCell ref="I265:L265"/>
    <mergeCell ref="M265:N265"/>
    <mergeCell ref="B266:D266"/>
    <mergeCell ref="F266:H266"/>
    <mergeCell ref="M266:N266"/>
    <mergeCell ref="B234:D234"/>
    <mergeCell ref="F234:H234"/>
    <mergeCell ref="I234:L234"/>
    <mergeCell ref="M234:N234"/>
    <mergeCell ref="B235:D235"/>
    <mergeCell ref="F235:H235"/>
    <mergeCell ref="M235:N235"/>
    <mergeCell ref="B200:D200"/>
    <mergeCell ref="F200:H200"/>
    <mergeCell ref="I200:L200"/>
    <mergeCell ref="M200:N200"/>
    <mergeCell ref="B201:D201"/>
    <mergeCell ref="F201:H201"/>
    <mergeCell ref="M201:N201"/>
    <mergeCell ref="B168:D168"/>
    <mergeCell ref="F168:H168"/>
    <mergeCell ref="I168:L168"/>
    <mergeCell ref="M168:N168"/>
    <mergeCell ref="B169:D169"/>
    <mergeCell ref="F169:H169"/>
    <mergeCell ref="M169:N169"/>
    <mergeCell ref="B136:D136"/>
    <mergeCell ref="F136:H136"/>
    <mergeCell ref="I136:L136"/>
    <mergeCell ref="M136:N136"/>
    <mergeCell ref="B137:D137"/>
    <mergeCell ref="F137:H137"/>
    <mergeCell ref="M137:N137"/>
    <mergeCell ref="B104:D104"/>
    <mergeCell ref="F104:H104"/>
    <mergeCell ref="I104:L104"/>
    <mergeCell ref="M104:N104"/>
    <mergeCell ref="B105:D105"/>
    <mergeCell ref="F105:H105"/>
    <mergeCell ref="M105:N105"/>
    <mergeCell ref="B70:D70"/>
    <mergeCell ref="F70:H70"/>
    <mergeCell ref="I70:L70"/>
    <mergeCell ref="M70:N70"/>
    <mergeCell ref="B71:D71"/>
    <mergeCell ref="F71:H71"/>
    <mergeCell ref="M71:N71"/>
    <mergeCell ref="B38:D38"/>
    <mergeCell ref="F38:H38"/>
    <mergeCell ref="I38:L38"/>
    <mergeCell ref="M38:N38"/>
    <mergeCell ref="B39:D39"/>
    <mergeCell ref="F39:H39"/>
    <mergeCell ref="M39:N39"/>
    <mergeCell ref="B6:D6"/>
    <mergeCell ref="F6:H6"/>
    <mergeCell ref="I6:L6"/>
    <mergeCell ref="M6:N6"/>
    <mergeCell ref="B7:D7"/>
    <mergeCell ref="F7:H7"/>
    <mergeCell ref="M7:N7"/>
  </mergeCells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1"/>
  <sheetViews>
    <sheetView topLeftCell="A28" zoomScale="110" zoomScaleNormal="110" workbookViewId="0">
      <selection activeCell="M17" sqref="M17"/>
    </sheetView>
  </sheetViews>
  <sheetFormatPr defaultRowHeight="15.75"/>
  <cols>
    <col min="1" max="1" width="6.28515625" style="15" bestFit="1" customWidth="1"/>
    <col min="2" max="2" width="17.42578125" style="15" customWidth="1"/>
    <col min="3" max="3" width="113.28515625" style="15" customWidth="1"/>
    <col min="4" max="4" width="11.5703125" style="18" customWidth="1"/>
    <col min="5" max="16384" width="9.140625" style="15"/>
  </cols>
  <sheetData>
    <row r="1" spans="1:5">
      <c r="A1" s="511"/>
      <c r="B1" s="511"/>
      <c r="C1" s="512" t="s">
        <v>1</v>
      </c>
      <c r="D1" s="17"/>
    </row>
    <row r="2" spans="1:5">
      <c r="A2" s="513" t="s">
        <v>2</v>
      </c>
      <c r="B2" s="514" t="s">
        <v>3</v>
      </c>
      <c r="C2" s="513" t="s">
        <v>4</v>
      </c>
      <c r="D2" s="514" t="s">
        <v>5</v>
      </c>
    </row>
    <row r="3" spans="1:5" ht="18" customHeight="1">
      <c r="A3" s="515">
        <v>1</v>
      </c>
      <c r="B3" s="16" t="s">
        <v>6</v>
      </c>
      <c r="C3" s="516" t="s">
        <v>556</v>
      </c>
      <c r="D3" s="510" t="s">
        <v>7</v>
      </c>
      <c r="E3" s="507" t="s">
        <v>416</v>
      </c>
    </row>
    <row r="4" spans="1:5" ht="18" customHeight="1">
      <c r="A4" s="515">
        <v>2</v>
      </c>
      <c r="B4" s="16" t="s">
        <v>8</v>
      </c>
      <c r="C4" s="517" t="s">
        <v>557</v>
      </c>
      <c r="D4" s="510" t="s">
        <v>9</v>
      </c>
    </row>
    <row r="5" spans="1:5" ht="18" customHeight="1">
      <c r="A5" s="515">
        <v>3</v>
      </c>
      <c r="B5" s="16" t="s">
        <v>10</v>
      </c>
      <c r="C5" s="516" t="s">
        <v>558</v>
      </c>
      <c r="D5" s="510" t="s">
        <v>11</v>
      </c>
    </row>
    <row r="6" spans="1:5" ht="18" customHeight="1">
      <c r="A6" s="515">
        <v>4</v>
      </c>
      <c r="B6" s="16" t="s">
        <v>12</v>
      </c>
      <c r="C6" s="516" t="s">
        <v>559</v>
      </c>
      <c r="D6" s="510" t="s">
        <v>554</v>
      </c>
    </row>
    <row r="7" spans="1:5" ht="18" customHeight="1">
      <c r="A7" s="515">
        <v>5</v>
      </c>
      <c r="B7" s="16" t="s">
        <v>435</v>
      </c>
      <c r="C7" s="516" t="s">
        <v>560</v>
      </c>
      <c r="D7" s="510" t="s">
        <v>555</v>
      </c>
    </row>
    <row r="8" spans="1:5" ht="18" customHeight="1">
      <c r="A8" s="515">
        <v>6</v>
      </c>
      <c r="B8" s="16" t="s">
        <v>13</v>
      </c>
      <c r="C8" s="516" t="s">
        <v>561</v>
      </c>
      <c r="D8" s="510" t="s">
        <v>15</v>
      </c>
    </row>
    <row r="9" spans="1:5" ht="18" customHeight="1">
      <c r="A9" s="515">
        <v>7</v>
      </c>
      <c r="B9" s="16" t="s">
        <v>14</v>
      </c>
      <c r="C9" s="516" t="s">
        <v>562</v>
      </c>
      <c r="D9" s="510" t="s">
        <v>17</v>
      </c>
    </row>
    <row r="10" spans="1:5" ht="18" customHeight="1">
      <c r="A10" s="515">
        <v>8</v>
      </c>
      <c r="B10" s="16" t="s">
        <v>16</v>
      </c>
      <c r="C10" s="516" t="s">
        <v>563</v>
      </c>
      <c r="D10" s="510" t="s">
        <v>224</v>
      </c>
    </row>
    <row r="11" spans="1:5" ht="18" customHeight="1">
      <c r="A11" s="515">
        <v>9</v>
      </c>
      <c r="B11" s="16" t="s">
        <v>223</v>
      </c>
      <c r="C11" s="516" t="s">
        <v>564</v>
      </c>
      <c r="D11" s="510" t="s">
        <v>320</v>
      </c>
    </row>
    <row r="12" spans="1:5" ht="18" customHeight="1">
      <c r="A12" s="515">
        <v>10</v>
      </c>
      <c r="B12" s="16" t="s">
        <v>18</v>
      </c>
      <c r="C12" s="516" t="s">
        <v>565</v>
      </c>
      <c r="D12" s="16" t="s">
        <v>19</v>
      </c>
    </row>
    <row r="13" spans="1:5" ht="18" customHeight="1">
      <c r="A13" s="515">
        <v>11</v>
      </c>
      <c r="B13" s="16" t="s">
        <v>20</v>
      </c>
      <c r="C13" s="516" t="s">
        <v>566</v>
      </c>
      <c r="D13" s="16" t="s">
        <v>21</v>
      </c>
    </row>
    <row r="14" spans="1:5" ht="18" customHeight="1">
      <c r="A14" s="515">
        <v>12</v>
      </c>
      <c r="B14" s="16" t="s">
        <v>225</v>
      </c>
      <c r="C14" s="516" t="s">
        <v>568</v>
      </c>
      <c r="D14" s="16" t="s">
        <v>235</v>
      </c>
    </row>
    <row r="15" spans="1:5" ht="18" customHeight="1">
      <c r="A15" s="515">
        <v>13</v>
      </c>
      <c r="B15" s="16" t="s">
        <v>226</v>
      </c>
      <c r="C15" s="516" t="s">
        <v>567</v>
      </c>
      <c r="D15" s="16" t="s">
        <v>236</v>
      </c>
    </row>
    <row r="16" spans="1:5" ht="18" customHeight="1">
      <c r="A16" s="515">
        <v>14</v>
      </c>
      <c r="B16" s="16" t="s">
        <v>228</v>
      </c>
      <c r="C16" s="516" t="s">
        <v>569</v>
      </c>
      <c r="D16" s="16" t="s">
        <v>237</v>
      </c>
    </row>
    <row r="17" spans="1:4" ht="18" customHeight="1">
      <c r="A17" s="515">
        <v>15</v>
      </c>
      <c r="B17" s="16" t="s">
        <v>227</v>
      </c>
      <c r="C17" s="516" t="s">
        <v>570</v>
      </c>
      <c r="D17" s="16" t="s">
        <v>238</v>
      </c>
    </row>
    <row r="18" spans="1:4" ht="18" customHeight="1">
      <c r="A18" s="515">
        <v>16</v>
      </c>
      <c r="B18" s="16" t="s">
        <v>229</v>
      </c>
      <c r="C18" s="516" t="s">
        <v>571</v>
      </c>
      <c r="D18" s="16" t="s">
        <v>239</v>
      </c>
    </row>
    <row r="19" spans="1:4" ht="18" customHeight="1">
      <c r="A19" s="515">
        <v>17</v>
      </c>
      <c r="B19" s="16" t="s">
        <v>230</v>
      </c>
      <c r="C19" s="516" t="s">
        <v>572</v>
      </c>
      <c r="D19" s="16" t="s">
        <v>240</v>
      </c>
    </row>
    <row r="20" spans="1:4" ht="18" customHeight="1">
      <c r="A20" s="515">
        <v>18</v>
      </c>
      <c r="B20" s="16" t="s">
        <v>231</v>
      </c>
      <c r="C20" s="516" t="s">
        <v>573</v>
      </c>
      <c r="D20" s="16" t="s">
        <v>241</v>
      </c>
    </row>
    <row r="21" spans="1:4" ht="18" customHeight="1">
      <c r="A21" s="515">
        <v>19</v>
      </c>
      <c r="B21" s="16" t="s">
        <v>232</v>
      </c>
      <c r="C21" s="516" t="s">
        <v>574</v>
      </c>
      <c r="D21" s="16" t="s">
        <v>242</v>
      </c>
    </row>
    <row r="22" spans="1:4" ht="18" customHeight="1">
      <c r="A22" s="515">
        <v>20</v>
      </c>
      <c r="B22" s="16" t="s">
        <v>233</v>
      </c>
      <c r="C22" s="516" t="s">
        <v>577</v>
      </c>
      <c r="D22" s="16" t="s">
        <v>243</v>
      </c>
    </row>
    <row r="23" spans="1:4" ht="18" customHeight="1">
      <c r="A23" s="515">
        <v>21</v>
      </c>
      <c r="B23" s="16" t="s">
        <v>234</v>
      </c>
      <c r="C23" s="516" t="s">
        <v>576</v>
      </c>
      <c r="D23" s="16" t="s">
        <v>244</v>
      </c>
    </row>
    <row r="24" spans="1:4" ht="18" customHeight="1">
      <c r="A24" s="515">
        <v>22</v>
      </c>
      <c r="B24" s="16" t="s">
        <v>351</v>
      </c>
      <c r="C24" s="516" t="s">
        <v>578</v>
      </c>
      <c r="D24" s="16" t="s">
        <v>353</v>
      </c>
    </row>
    <row r="25" spans="1:4" ht="18" customHeight="1">
      <c r="A25" s="515">
        <v>23</v>
      </c>
      <c r="B25" s="16" t="s">
        <v>352</v>
      </c>
      <c r="C25" s="516" t="s">
        <v>575</v>
      </c>
      <c r="D25" s="16" t="s">
        <v>354</v>
      </c>
    </row>
    <row r="26" spans="1:4" ht="18" customHeight="1">
      <c r="A26" s="515">
        <v>24</v>
      </c>
      <c r="B26" s="16" t="s">
        <v>434</v>
      </c>
      <c r="C26" s="516" t="s">
        <v>579</v>
      </c>
      <c r="D26" s="16" t="s">
        <v>453</v>
      </c>
    </row>
    <row r="27" spans="1:4" ht="18" customHeight="1">
      <c r="A27" s="515">
        <v>25</v>
      </c>
      <c r="B27" s="16" t="s">
        <v>423</v>
      </c>
      <c r="C27" s="516" t="s">
        <v>580</v>
      </c>
      <c r="D27" s="16" t="s">
        <v>454</v>
      </c>
    </row>
    <row r="28" spans="1:4" ht="18" customHeight="1">
      <c r="A28" s="515">
        <v>26</v>
      </c>
      <c r="B28" s="16" t="s">
        <v>449</v>
      </c>
      <c r="C28" s="516" t="s">
        <v>581</v>
      </c>
      <c r="D28" s="16" t="s">
        <v>455</v>
      </c>
    </row>
    <row r="29" spans="1:4" ht="18" customHeight="1">
      <c r="A29" s="515">
        <v>27</v>
      </c>
      <c r="B29" s="16" t="s">
        <v>450</v>
      </c>
      <c r="C29" s="516" t="s">
        <v>582</v>
      </c>
      <c r="D29" s="16" t="s">
        <v>456</v>
      </c>
    </row>
    <row r="30" spans="1:4" ht="18" customHeight="1">
      <c r="A30" s="515">
        <v>28</v>
      </c>
      <c r="B30" s="16" t="s">
        <v>451</v>
      </c>
      <c r="C30" s="516" t="s">
        <v>583</v>
      </c>
      <c r="D30" s="16" t="s">
        <v>488</v>
      </c>
    </row>
    <row r="31" spans="1:4" ht="18" customHeight="1">
      <c r="A31" s="515">
        <v>29</v>
      </c>
      <c r="B31" s="16" t="s">
        <v>452</v>
      </c>
      <c r="C31" s="516" t="s">
        <v>584</v>
      </c>
      <c r="D31" s="16" t="s">
        <v>489</v>
      </c>
    </row>
    <row r="32" spans="1:4" ht="18" customHeight="1">
      <c r="A32" s="515">
        <v>30</v>
      </c>
      <c r="B32" s="16" t="s">
        <v>22</v>
      </c>
      <c r="C32" s="516" t="s">
        <v>585</v>
      </c>
      <c r="D32" s="510" t="s">
        <v>23</v>
      </c>
    </row>
    <row r="33" spans="1:4" ht="24" customHeight="1">
      <c r="A33" s="515">
        <v>31</v>
      </c>
      <c r="B33" s="16" t="s">
        <v>427</v>
      </c>
      <c r="C33" s="516" t="s">
        <v>586</v>
      </c>
      <c r="D33" s="510" t="s">
        <v>428</v>
      </c>
    </row>
    <row r="34" spans="1:4" ht="18" customHeight="1">
      <c r="A34" s="515">
        <v>32</v>
      </c>
      <c r="B34" s="16" t="s">
        <v>426</v>
      </c>
      <c r="C34" s="516" t="s">
        <v>587</v>
      </c>
      <c r="D34" s="510" t="s">
        <v>431</v>
      </c>
    </row>
    <row r="35" spans="1:4" ht="18" customHeight="1">
      <c r="A35" s="515">
        <v>33</v>
      </c>
      <c r="B35" s="16" t="s">
        <v>24</v>
      </c>
      <c r="C35" s="518" t="s">
        <v>588</v>
      </c>
      <c r="D35" s="510" t="s">
        <v>25</v>
      </c>
    </row>
    <row r="36" spans="1:4" ht="18" customHeight="1">
      <c r="A36" s="515">
        <v>34</v>
      </c>
      <c r="B36" s="16" t="s">
        <v>424</v>
      </c>
      <c r="C36" s="516" t="s">
        <v>472</v>
      </c>
      <c r="D36" s="510" t="s">
        <v>429</v>
      </c>
    </row>
    <row r="37" spans="1:4" ht="18" customHeight="1">
      <c r="A37" s="515">
        <v>35</v>
      </c>
      <c r="B37" s="16" t="s">
        <v>425</v>
      </c>
      <c r="C37" s="518" t="s">
        <v>589</v>
      </c>
      <c r="D37" s="510" t="s">
        <v>430</v>
      </c>
    </row>
    <row r="38" spans="1:4" ht="18" customHeight="1">
      <c r="A38" s="515">
        <v>36</v>
      </c>
      <c r="B38" s="16" t="s">
        <v>321</v>
      </c>
      <c r="C38" s="520" t="s">
        <v>600</v>
      </c>
      <c r="D38" s="510" t="s">
        <v>26</v>
      </c>
    </row>
    <row r="39" spans="1:4" ht="18" customHeight="1">
      <c r="A39" s="515">
        <v>37</v>
      </c>
      <c r="B39" s="16" t="s">
        <v>590</v>
      </c>
      <c r="C39" s="519" t="s">
        <v>548</v>
      </c>
      <c r="D39" s="510" t="s">
        <v>27</v>
      </c>
    </row>
    <row r="40" spans="1:4" ht="18" customHeight="1"/>
    <row r="41" spans="1:4" ht="18" customHeight="1"/>
  </sheetData>
  <phoneticPr fontId="6" type="noConversion"/>
  <printOptions horizontalCentered="1"/>
  <pageMargins left="0.31496062992126" right="0.196850393700787" top="0.196850393700787" bottom="0.196850393700787" header="0.511811023622047" footer="0.511811023622047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20"/>
  <sheetViews>
    <sheetView topLeftCell="A7" workbookViewId="0">
      <selection activeCell="Q26" sqref="Q26"/>
    </sheetView>
  </sheetViews>
  <sheetFormatPr defaultRowHeight="12.75"/>
  <cols>
    <col min="1" max="1" width="10.7109375" customWidth="1"/>
  </cols>
  <sheetData>
    <row r="1" spans="1:16" ht="17.25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19"/>
      <c r="P1" s="121"/>
    </row>
    <row r="2" spans="1:16" ht="17.2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 t="s">
        <v>112</v>
      </c>
      <c r="O2" s="127"/>
      <c r="P2" s="128"/>
    </row>
    <row r="3" spans="1:16" ht="16.5">
      <c r="A3" s="555" t="s">
        <v>614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528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ht="17.25" thickBot="1">
      <c r="A5" s="52"/>
      <c r="B5" s="49"/>
      <c r="C5" s="49" t="s">
        <v>436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7.25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356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 ht="17.25" thickBot="1">
      <c r="A12" s="68" t="s">
        <v>437</v>
      </c>
      <c r="B12" s="136"/>
      <c r="C12" s="136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</row>
    <row r="13" spans="1:16" ht="15.75">
      <c r="A13" s="139" t="s">
        <v>650</v>
      </c>
      <c r="B13" s="140">
        <f>+'P-5(F) (i)'!B25</f>
        <v>1.776</v>
      </c>
      <c r="C13" s="140">
        <f>+'P-5(F) (i)'!C25</f>
        <v>13.175000000000001</v>
      </c>
      <c r="D13" s="140">
        <f>+'P-5(F) (i)'!D25</f>
        <v>0</v>
      </c>
      <c r="E13" s="140">
        <f>+'P-5(F) (i)'!E25</f>
        <v>0</v>
      </c>
      <c r="F13" s="140">
        <f>+'P-5(F) (i)'!F25</f>
        <v>0</v>
      </c>
      <c r="G13" s="140">
        <f>+'P-5(F) (i)'!G25</f>
        <v>0</v>
      </c>
      <c r="H13" s="140">
        <f>+'P-5(F) (i)'!H25</f>
        <v>0</v>
      </c>
      <c r="I13" s="140">
        <f>+'P-5(F) (i)'!I25</f>
        <v>0</v>
      </c>
      <c r="J13" s="140">
        <f>+'P-5(F) (i)'!J25</f>
        <v>0</v>
      </c>
      <c r="K13" s="140">
        <f>+'P-5(F) (i)'!K25</f>
        <v>0</v>
      </c>
      <c r="L13" s="140">
        <f>+'P-5(F) (i)'!L25</f>
        <v>0</v>
      </c>
      <c r="M13" s="140">
        <f>+'P-5(F) (i)'!M25</f>
        <v>0</v>
      </c>
      <c r="N13" s="140">
        <f>+'P-5(F) (i)'!N25</f>
        <v>0</v>
      </c>
      <c r="O13" s="140">
        <f>+'P-5(F) (i)'!O25</f>
        <v>0</v>
      </c>
      <c r="P13" s="140">
        <f>+'P-5(F) (i)'!P25</f>
        <v>0</v>
      </c>
    </row>
    <row r="14" spans="1:16" ht="15.75">
      <c r="A14" s="145" t="s">
        <v>651</v>
      </c>
      <c r="B14" s="146">
        <f>+'P-5(F) (i)'!B57</f>
        <v>0</v>
      </c>
      <c r="C14" s="146">
        <f>+'P-5(F) (i)'!C57</f>
        <v>9.0190000000000001</v>
      </c>
      <c r="D14" s="146">
        <f>+'P-5(F) (i)'!D57</f>
        <v>0</v>
      </c>
      <c r="E14" s="146">
        <f>+'P-5(F) (i)'!E57</f>
        <v>0</v>
      </c>
      <c r="F14" s="146">
        <f>+'P-5(F) (i)'!F57</f>
        <v>0</v>
      </c>
      <c r="G14" s="146">
        <f>+'P-5(F) (i)'!G57</f>
        <v>0</v>
      </c>
      <c r="H14" s="146">
        <f>+'P-5(F) (i)'!H57</f>
        <v>0</v>
      </c>
      <c r="I14" s="146">
        <f>+'P-5(F) (i)'!I57</f>
        <v>0</v>
      </c>
      <c r="J14" s="146">
        <f>+'P-5(F) (i)'!J57</f>
        <v>0</v>
      </c>
      <c r="K14" s="146">
        <f>+'P-5(F) (i)'!K57</f>
        <v>0</v>
      </c>
      <c r="L14" s="146">
        <f>+'P-5(F) (i)'!L57</f>
        <v>0</v>
      </c>
      <c r="M14" s="146">
        <f>+'P-5(F) (i)'!M57</f>
        <v>0</v>
      </c>
      <c r="N14" s="146">
        <f>+'P-5(F) (i)'!N57</f>
        <v>0</v>
      </c>
      <c r="O14" s="146">
        <f>+'P-5(F) (i)'!O57</f>
        <v>0</v>
      </c>
      <c r="P14" s="146">
        <f>+'P-5(F) (i)'!P57</f>
        <v>0</v>
      </c>
    </row>
    <row r="15" spans="1:16" ht="15.75">
      <c r="A15" s="145" t="s">
        <v>652</v>
      </c>
      <c r="B15" s="146">
        <f>+'P-5(F) (i)'!B91</f>
        <v>0</v>
      </c>
      <c r="C15" s="146">
        <f>+'P-5(F) (i)'!C91</f>
        <v>8.7190000000000012</v>
      </c>
      <c r="D15" s="146">
        <f>+'P-5(F) (i)'!D91</f>
        <v>0</v>
      </c>
      <c r="E15" s="146">
        <f>+'P-5(F) (i)'!E91</f>
        <v>0</v>
      </c>
      <c r="F15" s="146">
        <f>+'P-5(F) (i)'!F91</f>
        <v>0</v>
      </c>
      <c r="G15" s="146">
        <f>+'P-5(F) (i)'!G91</f>
        <v>0</v>
      </c>
      <c r="H15" s="146">
        <f>+'P-5(F) (i)'!H91</f>
        <v>0</v>
      </c>
      <c r="I15" s="146">
        <f>+'P-5(F) (i)'!I91</f>
        <v>0</v>
      </c>
      <c r="J15" s="146">
        <f>+'P-5(F) (i)'!J91</f>
        <v>0</v>
      </c>
      <c r="K15" s="146">
        <f>+'P-5(F) (i)'!K91</f>
        <v>0</v>
      </c>
      <c r="L15" s="146">
        <f>+'P-5(F) (i)'!L91</f>
        <v>0</v>
      </c>
      <c r="M15" s="146">
        <f>+'P-5(F) (i)'!M91</f>
        <v>0</v>
      </c>
      <c r="N15" s="146">
        <f>+'P-5(F) (i)'!N91</f>
        <v>0</v>
      </c>
      <c r="O15" s="146">
        <f>+'P-5(F) (i)'!O91</f>
        <v>0</v>
      </c>
      <c r="P15" s="146">
        <f>+'P-5(F) (i)'!P91</f>
        <v>0</v>
      </c>
    </row>
    <row r="16" spans="1:16" ht="15.75">
      <c r="A16" s="145" t="s">
        <v>653</v>
      </c>
      <c r="B16" s="150">
        <f>+'P-5(F) (i)'!B123</f>
        <v>0</v>
      </c>
      <c r="C16" s="150">
        <f>+'P-5(F) (i)'!C123</f>
        <v>9.2330000000000005</v>
      </c>
      <c r="D16" s="150">
        <f>+'P-5(F) (i)'!D123</f>
        <v>0</v>
      </c>
      <c r="E16" s="150">
        <f>+'P-5(F) (i)'!E123</f>
        <v>0</v>
      </c>
      <c r="F16" s="150">
        <f>+'P-5(F) (i)'!F123</f>
        <v>0</v>
      </c>
      <c r="G16" s="150">
        <f>+'P-5(F) (i)'!G123</f>
        <v>0</v>
      </c>
      <c r="H16" s="150">
        <f>+'P-5(F) (i)'!H123</f>
        <v>0</v>
      </c>
      <c r="I16" s="150">
        <f>+'P-5(F) (i)'!I123</f>
        <v>0</v>
      </c>
      <c r="J16" s="150">
        <f>+'P-5(F) (i)'!J123</f>
        <v>0</v>
      </c>
      <c r="K16" s="150">
        <f>+'P-5(F) (i)'!K123</f>
        <v>0</v>
      </c>
      <c r="L16" s="150">
        <f>+'P-5(F) (i)'!L123</f>
        <v>0</v>
      </c>
      <c r="M16" s="150">
        <f>+'P-5(F) (i)'!M123</f>
        <v>0</v>
      </c>
      <c r="N16" s="150">
        <f>+'P-5(F) (i)'!N123</f>
        <v>0</v>
      </c>
      <c r="O16" s="150">
        <f>+'P-5(F) (i)'!O123</f>
        <v>0</v>
      </c>
      <c r="P16" s="150">
        <f>+'P-5(F) (i)'!P123</f>
        <v>0</v>
      </c>
    </row>
    <row r="17" spans="1:16" ht="16.5" thickBot="1">
      <c r="A17" s="145" t="s">
        <v>654</v>
      </c>
      <c r="B17" s="150">
        <f>+'P-5(F) (i)'!B156</f>
        <v>0</v>
      </c>
      <c r="C17" s="150">
        <f>+'P-5(F) (i)'!C156</f>
        <v>6.9280000000000008</v>
      </c>
      <c r="D17" s="150">
        <f>+'P-5(F) (i)'!D156</f>
        <v>0</v>
      </c>
      <c r="E17" s="150">
        <f>+'P-5(F) (i)'!E156</f>
        <v>0</v>
      </c>
      <c r="F17" s="150">
        <f>+'P-5(F) (i)'!F156</f>
        <v>0</v>
      </c>
      <c r="G17" s="150">
        <f>+'P-5(F) (i)'!G156</f>
        <v>0</v>
      </c>
      <c r="H17" s="150">
        <f>+'P-5(F) (i)'!H156</f>
        <v>0</v>
      </c>
      <c r="I17" s="150">
        <f>+'P-5(F) (i)'!I156</f>
        <v>0</v>
      </c>
      <c r="J17" s="150">
        <f>+'P-5(F) (i)'!J156</f>
        <v>0</v>
      </c>
      <c r="K17" s="150">
        <f>+'P-5(F) (i)'!K156</f>
        <v>0</v>
      </c>
      <c r="L17" s="150">
        <f>+'P-5(F) (i)'!L156</f>
        <v>0</v>
      </c>
      <c r="M17" s="150">
        <f>+'P-5(F) (i)'!M156</f>
        <v>0</v>
      </c>
      <c r="N17" s="150">
        <f>+'P-5(F) (i)'!N156</f>
        <v>0</v>
      </c>
      <c r="O17" s="150">
        <f>+'P-5(F) (i)'!O156</f>
        <v>0</v>
      </c>
      <c r="P17" s="150">
        <f>+'P-5(F) (i)'!P156</f>
        <v>0</v>
      </c>
    </row>
    <row r="18" spans="1:16" ht="16.5" thickBot="1">
      <c r="A18" s="307" t="s">
        <v>88</v>
      </c>
      <c r="B18" s="161">
        <f>SUM(B13:B17)</f>
        <v>1.776</v>
      </c>
      <c r="C18" s="161">
        <f t="shared" ref="C18:P18" si="0">SUM(C13:C17)</f>
        <v>47.073999999999998</v>
      </c>
      <c r="D18" s="161">
        <f t="shared" si="0"/>
        <v>0</v>
      </c>
      <c r="E18" s="161">
        <f t="shared" si="0"/>
        <v>0</v>
      </c>
      <c r="F18" s="161">
        <f t="shared" si="0"/>
        <v>0</v>
      </c>
      <c r="G18" s="161">
        <f t="shared" si="0"/>
        <v>0</v>
      </c>
      <c r="H18" s="161">
        <f t="shared" si="0"/>
        <v>0</v>
      </c>
      <c r="I18" s="161">
        <f t="shared" si="0"/>
        <v>0</v>
      </c>
      <c r="J18" s="161">
        <f t="shared" si="0"/>
        <v>0</v>
      </c>
      <c r="K18" s="161">
        <f t="shared" si="0"/>
        <v>0</v>
      </c>
      <c r="L18" s="161">
        <f t="shared" si="0"/>
        <v>0</v>
      </c>
      <c r="M18" s="161">
        <f t="shared" si="0"/>
        <v>0</v>
      </c>
      <c r="N18" s="161">
        <f t="shared" si="0"/>
        <v>0</v>
      </c>
      <c r="O18" s="161">
        <f t="shared" si="0"/>
        <v>0</v>
      </c>
      <c r="P18" s="161">
        <f t="shared" si="0"/>
        <v>0</v>
      </c>
    </row>
    <row r="19" spans="1:16" ht="16.5">
      <c r="A19" s="251" t="s">
        <v>593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</row>
    <row r="20" spans="1:16" ht="16.5" thickBot="1">
      <c r="A20" s="166" t="s">
        <v>477</v>
      </c>
      <c r="B20" s="167" t="s">
        <v>660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4"/>
    </row>
  </sheetData>
  <mergeCells count="7">
    <mergeCell ref="B6:D6"/>
    <mergeCell ref="F6:H6"/>
    <mergeCell ref="I6:L6"/>
    <mergeCell ref="M6:N6"/>
    <mergeCell ref="B7:D7"/>
    <mergeCell ref="F7:H7"/>
    <mergeCell ref="M7:N7"/>
  </mergeCells>
  <pageMargins left="0.7" right="0.7" top="0.75" bottom="0.75" header="0.3" footer="0.3"/>
  <pageSetup paperSize="9" scale="9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159"/>
  <sheetViews>
    <sheetView topLeftCell="E133" workbookViewId="0">
      <selection activeCell="C147" sqref="C147"/>
    </sheetView>
  </sheetViews>
  <sheetFormatPr defaultRowHeight="12.75"/>
  <cols>
    <col min="1" max="1" width="27.7109375" customWidth="1"/>
  </cols>
  <sheetData>
    <row r="1" spans="1:16" ht="17.25" thickBot="1">
      <c r="A1" s="12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 t="s">
        <v>113</v>
      </c>
      <c r="O1" s="42"/>
      <c r="P1" s="176"/>
    </row>
    <row r="2" spans="1:16" ht="16.5">
      <c r="A2" s="555" t="s">
        <v>614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531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ht="17.25" thickBot="1">
      <c r="A4" s="52"/>
      <c r="B4" s="49"/>
      <c r="C4" s="556" t="s">
        <v>655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7.25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526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478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76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5.75">
      <c r="A11" s="178" t="s">
        <v>90</v>
      </c>
      <c r="B11" s="179"/>
      <c r="C11" s="179"/>
      <c r="D11" s="179"/>
      <c r="E11" s="179"/>
      <c r="F11" s="179"/>
      <c r="G11" s="180"/>
      <c r="H11" s="179"/>
      <c r="I11" s="179"/>
      <c r="J11" s="179"/>
      <c r="K11" s="179"/>
      <c r="L11" s="180"/>
      <c r="M11" s="180"/>
      <c r="N11" s="180"/>
      <c r="O11" s="179"/>
      <c r="P11" s="181"/>
    </row>
    <row r="12" spans="1:16" ht="15.75">
      <c r="A12" s="182" t="s">
        <v>91</v>
      </c>
      <c r="B12" s="153"/>
      <c r="C12" s="147">
        <v>2.4</v>
      </c>
      <c r="D12" s="147"/>
      <c r="E12" s="147"/>
      <c r="F12" s="147"/>
      <c r="G12" s="147"/>
      <c r="H12" s="147"/>
      <c r="I12" s="147"/>
      <c r="J12" s="147"/>
      <c r="K12" s="147"/>
      <c r="L12" s="148"/>
      <c r="M12" s="148"/>
      <c r="N12" s="148"/>
      <c r="O12" s="147"/>
      <c r="P12" s="149"/>
    </row>
    <row r="13" spans="1:16" ht="15.75">
      <c r="A13" s="182" t="s">
        <v>92</v>
      </c>
      <c r="B13" s="153"/>
      <c r="C13" s="147">
        <v>0.5</v>
      </c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 ht="15.75">
      <c r="A14" s="182" t="s">
        <v>93</v>
      </c>
      <c r="B14" s="153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15.75">
      <c r="A15" s="182" t="s">
        <v>94</v>
      </c>
      <c r="B15" s="151"/>
      <c r="C15" s="151">
        <v>1</v>
      </c>
      <c r="D15" s="151"/>
      <c r="E15" s="151"/>
      <c r="F15" s="151"/>
      <c r="G15" s="151"/>
      <c r="H15" s="151"/>
      <c r="I15" s="151"/>
      <c r="J15" s="151"/>
      <c r="K15" s="151"/>
      <c r="L15" s="148"/>
      <c r="M15" s="148"/>
      <c r="N15" s="148"/>
      <c r="O15" s="151"/>
      <c r="P15" s="152"/>
    </row>
    <row r="16" spans="1:16" ht="15.75">
      <c r="A16" s="182" t="s">
        <v>95</v>
      </c>
      <c r="B16" s="151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8"/>
      <c r="N16" s="148"/>
      <c r="O16" s="147"/>
      <c r="P16" s="149"/>
    </row>
    <row r="17" spans="1:17" ht="16.5" thickBot="1">
      <c r="A17" s="183" t="s">
        <v>96</v>
      </c>
      <c r="B17" s="184"/>
      <c r="C17" s="158">
        <v>9.2750000000000004</v>
      </c>
      <c r="D17" s="158"/>
      <c r="E17" s="158"/>
      <c r="F17" s="158"/>
      <c r="G17" s="158"/>
      <c r="H17" s="158"/>
      <c r="I17" s="158"/>
      <c r="J17" s="158"/>
      <c r="K17" s="158"/>
      <c r="L17" s="159"/>
      <c r="M17" s="159"/>
      <c r="N17" s="159"/>
      <c r="O17" s="158"/>
      <c r="P17" s="185"/>
    </row>
    <row r="18" spans="1:17" ht="16.5" thickBot="1">
      <c r="A18" s="186" t="s">
        <v>97</v>
      </c>
      <c r="B18" s="187">
        <f>SUM(B12:B17)</f>
        <v>0</v>
      </c>
      <c r="C18" s="187">
        <f t="shared" ref="C18:P18" si="0">SUM(C12:C17)</f>
        <v>13.175000000000001</v>
      </c>
      <c r="D18" s="187">
        <f t="shared" si="0"/>
        <v>0</v>
      </c>
      <c r="E18" s="187">
        <f t="shared" si="0"/>
        <v>0</v>
      </c>
      <c r="F18" s="187">
        <f t="shared" si="0"/>
        <v>0</v>
      </c>
      <c r="G18" s="187">
        <f t="shared" si="0"/>
        <v>0</v>
      </c>
      <c r="H18" s="187">
        <f t="shared" si="0"/>
        <v>0</v>
      </c>
      <c r="I18" s="187">
        <f t="shared" si="0"/>
        <v>0</v>
      </c>
      <c r="J18" s="187">
        <f t="shared" si="0"/>
        <v>0</v>
      </c>
      <c r="K18" s="187">
        <f t="shared" si="0"/>
        <v>0</v>
      </c>
      <c r="L18" s="187">
        <f t="shared" si="0"/>
        <v>0</v>
      </c>
      <c r="M18" s="187">
        <f t="shared" si="0"/>
        <v>0</v>
      </c>
      <c r="N18" s="187">
        <f t="shared" si="0"/>
        <v>0</v>
      </c>
      <c r="O18" s="187">
        <f t="shared" si="0"/>
        <v>0</v>
      </c>
      <c r="P18" s="188">
        <f t="shared" si="0"/>
        <v>0</v>
      </c>
    </row>
    <row r="19" spans="1:17" ht="15.75">
      <c r="A19" s="178" t="s">
        <v>98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332"/>
    </row>
    <row r="20" spans="1:17" ht="15.75">
      <c r="A20" s="182" t="s">
        <v>99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/>
    </row>
    <row r="21" spans="1:17" ht="15.75">
      <c r="A21" s="182" t="s">
        <v>100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7" ht="15.75">
      <c r="A22" s="190" t="s">
        <v>101</v>
      </c>
      <c r="B22" s="184">
        <v>1.776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308"/>
    </row>
    <row r="23" spans="1:17" ht="16.5" thickBot="1">
      <c r="A23" s="327" t="s">
        <v>264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33"/>
    </row>
    <row r="24" spans="1:17" ht="16.5" thickBot="1">
      <c r="A24" s="186" t="s">
        <v>102</v>
      </c>
      <c r="B24" s="187">
        <f>SUM(B20:B23)</f>
        <v>1.776</v>
      </c>
      <c r="C24" s="187">
        <f t="shared" ref="C24:P24" si="1">SUM(C20:C23)</f>
        <v>0</v>
      </c>
      <c r="D24" s="187">
        <f t="shared" si="1"/>
        <v>0</v>
      </c>
      <c r="E24" s="187">
        <f t="shared" si="1"/>
        <v>0</v>
      </c>
      <c r="F24" s="187">
        <f t="shared" si="1"/>
        <v>0</v>
      </c>
      <c r="G24" s="187">
        <f t="shared" si="1"/>
        <v>0</v>
      </c>
      <c r="H24" s="187">
        <f t="shared" si="1"/>
        <v>0</v>
      </c>
      <c r="I24" s="187">
        <f t="shared" si="1"/>
        <v>0</v>
      </c>
      <c r="J24" s="187">
        <f t="shared" si="1"/>
        <v>0</v>
      </c>
      <c r="K24" s="187">
        <f t="shared" si="1"/>
        <v>0</v>
      </c>
      <c r="L24" s="187">
        <f t="shared" si="1"/>
        <v>0</v>
      </c>
      <c r="M24" s="187">
        <f>SUM(M20:M23)</f>
        <v>0</v>
      </c>
      <c r="N24" s="187">
        <f t="shared" si="1"/>
        <v>0</v>
      </c>
      <c r="O24" s="187">
        <f t="shared" si="1"/>
        <v>0</v>
      </c>
      <c r="P24" s="188">
        <f t="shared" si="1"/>
        <v>0</v>
      </c>
    </row>
    <row r="25" spans="1:17" ht="20.25" customHeight="1" thickBot="1">
      <c r="A25" s="373" t="s">
        <v>103</v>
      </c>
      <c r="B25" s="187">
        <f>B18+B24</f>
        <v>1.776</v>
      </c>
      <c r="C25" s="187">
        <f t="shared" ref="C25:P25" si="2">C18+C24</f>
        <v>13.175000000000001</v>
      </c>
      <c r="D25" s="187">
        <f t="shared" si="2"/>
        <v>0</v>
      </c>
      <c r="E25" s="187">
        <f t="shared" si="2"/>
        <v>0</v>
      </c>
      <c r="F25" s="187">
        <f t="shared" si="2"/>
        <v>0</v>
      </c>
      <c r="G25" s="187">
        <f t="shared" si="2"/>
        <v>0</v>
      </c>
      <c r="H25" s="187">
        <f t="shared" si="2"/>
        <v>0</v>
      </c>
      <c r="I25" s="187">
        <f t="shared" si="2"/>
        <v>0</v>
      </c>
      <c r="J25" s="187">
        <f t="shared" si="2"/>
        <v>0</v>
      </c>
      <c r="K25" s="187">
        <f t="shared" si="2"/>
        <v>0</v>
      </c>
      <c r="L25" s="187">
        <f t="shared" si="2"/>
        <v>0</v>
      </c>
      <c r="M25" s="187">
        <f>M18+M24</f>
        <v>0</v>
      </c>
      <c r="N25" s="187">
        <f t="shared" si="2"/>
        <v>0</v>
      </c>
      <c r="O25" s="187">
        <f t="shared" si="2"/>
        <v>0</v>
      </c>
      <c r="P25" s="188">
        <f t="shared" si="2"/>
        <v>0</v>
      </c>
    </row>
    <row r="26" spans="1:17" ht="16.5">
      <c r="A26" s="251" t="s">
        <v>593</v>
      </c>
      <c r="B26" s="16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3"/>
      <c r="Q26" t="s">
        <v>495</v>
      </c>
    </row>
    <row r="27" spans="1:17" ht="15.75">
      <c r="A27" s="194" t="s">
        <v>438</v>
      </c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</row>
    <row r="28" spans="1:17" ht="16.5" thickBot="1">
      <c r="A28" s="166" t="s">
        <v>527</v>
      </c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</row>
    <row r="32" spans="1:17" ht="13.5" thickBot="1"/>
    <row r="33" spans="1:16" ht="17.25" thickBot="1">
      <c r="A33" s="12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 t="s">
        <v>113</v>
      </c>
      <c r="O33" s="42"/>
      <c r="P33" s="176"/>
    </row>
    <row r="34" spans="1:16" ht="16.5">
      <c r="A34" s="555" t="s">
        <v>614</v>
      </c>
      <c r="B34" s="130"/>
      <c r="C34" s="130"/>
      <c r="D34" s="130"/>
      <c r="E34" s="131"/>
      <c r="F34" s="131"/>
      <c r="G34" s="131"/>
      <c r="H34" s="131"/>
      <c r="I34" s="131"/>
      <c r="J34" s="131" t="s">
        <v>84</v>
      </c>
      <c r="K34" s="131"/>
      <c r="L34" s="131"/>
      <c r="M34" s="132"/>
      <c r="N34" s="132"/>
      <c r="O34" s="131"/>
      <c r="P34" s="133"/>
    </row>
    <row r="35" spans="1:16" ht="16.5">
      <c r="A35" s="555" t="s">
        <v>531</v>
      </c>
      <c r="B35" s="130"/>
      <c r="C35" s="13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3"/>
    </row>
    <row r="36" spans="1:16" ht="17.25" thickBot="1">
      <c r="A36" s="52"/>
      <c r="B36" s="556"/>
      <c r="C36" s="556" t="s">
        <v>656</v>
      </c>
      <c r="D36" s="556"/>
      <c r="E36" s="53"/>
      <c r="F36" s="50"/>
      <c r="G36" s="50"/>
      <c r="H36" s="50"/>
      <c r="I36" s="50"/>
      <c r="J36" s="53"/>
      <c r="K36" s="53"/>
      <c r="L36" s="53"/>
      <c r="M36" s="53"/>
      <c r="N36" s="53"/>
      <c r="O36" s="53" t="s">
        <v>61</v>
      </c>
      <c r="P36" s="54"/>
    </row>
    <row r="37" spans="1:16" ht="17.25" thickBot="1">
      <c r="A37" s="55"/>
      <c r="B37" s="1072" t="s">
        <v>62</v>
      </c>
      <c r="C37" s="1070"/>
      <c r="D37" s="1071"/>
      <c r="E37" s="552" t="s">
        <v>63</v>
      </c>
      <c r="F37" s="1072" t="s">
        <v>62</v>
      </c>
      <c r="G37" s="1070"/>
      <c r="H37" s="1070"/>
      <c r="I37" s="1088" t="s">
        <v>524</v>
      </c>
      <c r="J37" s="1089"/>
      <c r="K37" s="1089"/>
      <c r="L37" s="1090"/>
      <c r="M37" s="1070" t="s">
        <v>64</v>
      </c>
      <c r="N37" s="1071"/>
      <c r="O37" s="46" t="s">
        <v>65</v>
      </c>
      <c r="P37" s="553"/>
    </row>
    <row r="38" spans="1:16" ht="17.25" thickBot="1">
      <c r="A38" s="59"/>
      <c r="B38" s="1064" t="s">
        <v>479</v>
      </c>
      <c r="C38" s="1064"/>
      <c r="D38" s="1065"/>
      <c r="E38" s="61" t="s">
        <v>67</v>
      </c>
      <c r="F38" s="1066" t="s">
        <v>591</v>
      </c>
      <c r="G38" s="1067"/>
      <c r="H38" s="1067"/>
      <c r="I38" s="59"/>
      <c r="J38" s="64"/>
      <c r="K38" s="59"/>
      <c r="L38" s="59"/>
      <c r="M38" s="1068" t="s">
        <v>525</v>
      </c>
      <c r="N38" s="1069"/>
      <c r="O38" s="60" t="s">
        <v>526</v>
      </c>
      <c r="P38" s="65"/>
    </row>
    <row r="39" spans="1:16" ht="16.5">
      <c r="A39" s="66" t="s">
        <v>87</v>
      </c>
      <c r="B39" s="553" t="s">
        <v>69</v>
      </c>
      <c r="C39" s="554" t="s">
        <v>69</v>
      </c>
      <c r="D39" s="68" t="s">
        <v>69</v>
      </c>
      <c r="E39" s="61" t="s">
        <v>70</v>
      </c>
      <c r="F39" s="67" t="s">
        <v>69</v>
      </c>
      <c r="G39" s="554" t="s">
        <v>69</v>
      </c>
      <c r="H39" s="69" t="s">
        <v>69</v>
      </c>
      <c r="I39" s="67" t="s">
        <v>69</v>
      </c>
      <c r="J39" s="554" t="s">
        <v>69</v>
      </c>
      <c r="K39" s="69" t="s">
        <v>69</v>
      </c>
      <c r="L39" s="59" t="s">
        <v>72</v>
      </c>
      <c r="M39" s="552" t="s">
        <v>73</v>
      </c>
      <c r="N39" s="67" t="s">
        <v>74</v>
      </c>
      <c r="O39" s="554" t="s">
        <v>73</v>
      </c>
      <c r="P39" s="67" t="s">
        <v>74</v>
      </c>
    </row>
    <row r="40" spans="1:16" ht="16.5">
      <c r="A40" s="59"/>
      <c r="B40" s="358" t="s">
        <v>75</v>
      </c>
      <c r="C40" s="70" t="s">
        <v>68</v>
      </c>
      <c r="D40" s="59" t="s">
        <v>76</v>
      </c>
      <c r="E40" s="61" t="s">
        <v>474</v>
      </c>
      <c r="F40" s="59" t="s">
        <v>75</v>
      </c>
      <c r="G40" s="70" t="s">
        <v>68</v>
      </c>
      <c r="H40" s="70" t="s">
        <v>76</v>
      </c>
      <c r="I40" s="59" t="s">
        <v>75</v>
      </c>
      <c r="J40" s="70" t="s">
        <v>68</v>
      </c>
      <c r="K40" s="70" t="s">
        <v>76</v>
      </c>
      <c r="L40" s="59" t="s">
        <v>77</v>
      </c>
      <c r="M40" s="61" t="s">
        <v>71</v>
      </c>
      <c r="N40" s="59" t="s">
        <v>78</v>
      </c>
      <c r="O40" s="70" t="s">
        <v>71</v>
      </c>
      <c r="P40" s="59" t="s">
        <v>78</v>
      </c>
    </row>
    <row r="41" spans="1:16" ht="17.25" thickBot="1">
      <c r="A41" s="135"/>
      <c r="B41" s="557" t="s">
        <v>478</v>
      </c>
      <c r="C41" s="72" t="s">
        <v>71</v>
      </c>
      <c r="D41" s="71"/>
      <c r="E41" s="551"/>
      <c r="F41" s="71" t="s">
        <v>415</v>
      </c>
      <c r="G41" s="72" t="s">
        <v>71</v>
      </c>
      <c r="H41" s="550"/>
      <c r="I41" s="71" t="s">
        <v>415</v>
      </c>
      <c r="J41" s="72" t="s">
        <v>71</v>
      </c>
      <c r="K41" s="550"/>
      <c r="L41" s="71"/>
      <c r="M41" s="74" t="s">
        <v>220</v>
      </c>
      <c r="N41" s="75" t="s">
        <v>79</v>
      </c>
      <c r="O41" s="551"/>
      <c r="P41" s="71"/>
    </row>
    <row r="42" spans="1:16" ht="17.25" thickBot="1">
      <c r="A42" s="76">
        <v>1</v>
      </c>
      <c r="B42" s="77">
        <v>2</v>
      </c>
      <c r="C42" s="77">
        <v>3</v>
      </c>
      <c r="D42" s="77">
        <v>4</v>
      </c>
      <c r="E42" s="78">
        <v>5</v>
      </c>
      <c r="F42" s="78">
        <v>6</v>
      </c>
      <c r="G42" s="78">
        <v>7</v>
      </c>
      <c r="H42" s="79">
        <v>8</v>
      </c>
      <c r="I42" s="73">
        <v>9</v>
      </c>
      <c r="J42" s="73">
        <v>10</v>
      </c>
      <c r="K42" s="77">
        <v>11</v>
      </c>
      <c r="L42" s="80">
        <v>12</v>
      </c>
      <c r="M42" s="78">
        <v>13</v>
      </c>
      <c r="N42" s="78">
        <v>14</v>
      </c>
      <c r="O42" s="78">
        <v>15</v>
      </c>
      <c r="P42" s="81">
        <v>16</v>
      </c>
    </row>
    <row r="43" spans="1:16" ht="15.75">
      <c r="A43" s="178" t="s">
        <v>90</v>
      </c>
      <c r="B43" s="179"/>
      <c r="C43" s="179"/>
      <c r="D43" s="179"/>
      <c r="E43" s="179"/>
      <c r="F43" s="179"/>
      <c r="G43" s="180"/>
      <c r="H43" s="179"/>
      <c r="I43" s="179"/>
      <c r="J43" s="179"/>
      <c r="K43" s="179"/>
      <c r="L43" s="180"/>
      <c r="M43" s="180"/>
      <c r="N43" s="180"/>
      <c r="O43" s="179"/>
      <c r="P43" s="181"/>
    </row>
    <row r="44" spans="1:16" ht="15.75">
      <c r="A44" s="182" t="s">
        <v>91</v>
      </c>
      <c r="B44" s="153"/>
      <c r="C44" s="147">
        <v>3.5</v>
      </c>
      <c r="D44" s="147"/>
      <c r="E44" s="147"/>
      <c r="F44" s="147"/>
      <c r="G44" s="147"/>
      <c r="H44" s="147"/>
      <c r="I44" s="147"/>
      <c r="J44" s="147"/>
      <c r="K44" s="147"/>
      <c r="L44" s="148"/>
      <c r="M44" s="148"/>
      <c r="N44" s="148"/>
      <c r="O44" s="147"/>
      <c r="P44" s="149"/>
    </row>
    <row r="45" spans="1:16" ht="15.75">
      <c r="A45" s="182" t="s">
        <v>92</v>
      </c>
      <c r="B45" s="153"/>
      <c r="C45" s="147">
        <v>0.29899999999999999</v>
      </c>
      <c r="D45" s="147"/>
      <c r="E45" s="147"/>
      <c r="F45" s="147"/>
      <c r="G45" s="147"/>
      <c r="H45" s="147"/>
      <c r="I45" s="147"/>
      <c r="J45" s="147"/>
      <c r="K45" s="147"/>
      <c r="L45" s="148"/>
      <c r="M45" s="148"/>
      <c r="N45" s="148"/>
      <c r="O45" s="147"/>
      <c r="P45" s="149"/>
    </row>
    <row r="46" spans="1:16" ht="15.75">
      <c r="A46" s="182" t="s">
        <v>93</v>
      </c>
      <c r="B46" s="153"/>
      <c r="C46" s="147"/>
      <c r="D46" s="147"/>
      <c r="E46" s="147"/>
      <c r="F46" s="147"/>
      <c r="G46" s="147"/>
      <c r="H46" s="147"/>
      <c r="I46" s="147"/>
      <c r="J46" s="147"/>
      <c r="K46" s="147"/>
      <c r="L46" s="148"/>
      <c r="M46" s="148"/>
      <c r="N46" s="148"/>
      <c r="O46" s="147"/>
      <c r="P46" s="149"/>
    </row>
    <row r="47" spans="1:16" ht="15.75">
      <c r="A47" s="182" t="s">
        <v>94</v>
      </c>
      <c r="B47" s="151"/>
      <c r="C47" s="151">
        <v>1</v>
      </c>
      <c r="D47" s="151"/>
      <c r="E47" s="151"/>
      <c r="F47" s="151"/>
      <c r="G47" s="151"/>
      <c r="H47" s="151"/>
      <c r="I47" s="151"/>
      <c r="J47" s="151"/>
      <c r="K47" s="151"/>
      <c r="L47" s="148"/>
      <c r="M47" s="148"/>
      <c r="N47" s="148"/>
      <c r="O47" s="151"/>
      <c r="P47" s="152"/>
    </row>
    <row r="48" spans="1:16" ht="15.75">
      <c r="A48" s="182" t="s">
        <v>95</v>
      </c>
      <c r="B48" s="151"/>
      <c r="C48" s="147">
        <v>0.75</v>
      </c>
      <c r="D48" s="147"/>
      <c r="E48" s="147"/>
      <c r="F48" s="147"/>
      <c r="G48" s="147"/>
      <c r="H48" s="147"/>
      <c r="I48" s="147"/>
      <c r="J48" s="147"/>
      <c r="K48" s="147"/>
      <c r="L48" s="148"/>
      <c r="M48" s="148"/>
      <c r="N48" s="148"/>
      <c r="O48" s="147"/>
      <c r="P48" s="149"/>
    </row>
    <row r="49" spans="1:16" ht="16.5" thickBot="1">
      <c r="A49" s="183" t="s">
        <v>96</v>
      </c>
      <c r="B49" s="184"/>
      <c r="C49" s="158">
        <v>3.47</v>
      </c>
      <c r="D49" s="158"/>
      <c r="E49" s="158"/>
      <c r="F49" s="158"/>
      <c r="G49" s="158"/>
      <c r="H49" s="158"/>
      <c r="I49" s="158"/>
      <c r="J49" s="158"/>
      <c r="K49" s="158"/>
      <c r="L49" s="159"/>
      <c r="M49" s="159"/>
      <c r="N49" s="159"/>
      <c r="O49" s="158"/>
      <c r="P49" s="185"/>
    </row>
    <row r="50" spans="1:16" ht="16.5" thickBot="1">
      <c r="A50" s="186" t="s">
        <v>97</v>
      </c>
      <c r="B50" s="187">
        <f>SUM(B44:B49)</f>
        <v>0</v>
      </c>
      <c r="C50" s="187">
        <f t="shared" ref="C50:P50" si="3">SUM(C44:C49)</f>
        <v>9.0190000000000001</v>
      </c>
      <c r="D50" s="187">
        <f t="shared" si="3"/>
        <v>0</v>
      </c>
      <c r="E50" s="187">
        <f t="shared" si="3"/>
        <v>0</v>
      </c>
      <c r="F50" s="187">
        <f t="shared" si="3"/>
        <v>0</v>
      </c>
      <c r="G50" s="187">
        <f t="shared" si="3"/>
        <v>0</v>
      </c>
      <c r="H50" s="187">
        <f t="shared" si="3"/>
        <v>0</v>
      </c>
      <c r="I50" s="187">
        <f t="shared" si="3"/>
        <v>0</v>
      </c>
      <c r="J50" s="187">
        <f t="shared" si="3"/>
        <v>0</v>
      </c>
      <c r="K50" s="187">
        <f t="shared" si="3"/>
        <v>0</v>
      </c>
      <c r="L50" s="187">
        <f t="shared" si="3"/>
        <v>0</v>
      </c>
      <c r="M50" s="187">
        <f t="shared" si="3"/>
        <v>0</v>
      </c>
      <c r="N50" s="187">
        <f t="shared" si="3"/>
        <v>0</v>
      </c>
      <c r="O50" s="187">
        <f t="shared" si="3"/>
        <v>0</v>
      </c>
      <c r="P50" s="188">
        <f t="shared" si="3"/>
        <v>0</v>
      </c>
    </row>
    <row r="51" spans="1:16" ht="15.75">
      <c r="A51" s="178" t="s">
        <v>98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332"/>
    </row>
    <row r="52" spans="1:16" ht="15.75">
      <c r="A52" s="182" t="s">
        <v>99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2"/>
    </row>
    <row r="53" spans="1:16" ht="15.75">
      <c r="A53" s="182" t="s">
        <v>100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2"/>
    </row>
    <row r="54" spans="1:16" ht="15.75">
      <c r="A54" s="190" t="s">
        <v>101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308"/>
    </row>
    <row r="55" spans="1:16" ht="16.5" thickBot="1">
      <c r="A55" s="327" t="s">
        <v>264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33"/>
    </row>
    <row r="56" spans="1:16" ht="16.5" thickBot="1">
      <c r="A56" s="186" t="s">
        <v>102</v>
      </c>
      <c r="B56" s="187">
        <f>SUM(B52:B55)</f>
        <v>0</v>
      </c>
      <c r="C56" s="187">
        <f t="shared" ref="C56:L56" si="4">SUM(C52:C55)</f>
        <v>0</v>
      </c>
      <c r="D56" s="187">
        <f t="shared" si="4"/>
        <v>0</v>
      </c>
      <c r="E56" s="187">
        <f t="shared" si="4"/>
        <v>0</v>
      </c>
      <c r="F56" s="187">
        <f t="shared" si="4"/>
        <v>0</v>
      </c>
      <c r="G56" s="187">
        <f t="shared" si="4"/>
        <v>0</v>
      </c>
      <c r="H56" s="187">
        <f t="shared" si="4"/>
        <v>0</v>
      </c>
      <c r="I56" s="187">
        <f t="shared" si="4"/>
        <v>0</v>
      </c>
      <c r="J56" s="187">
        <f t="shared" si="4"/>
        <v>0</v>
      </c>
      <c r="K56" s="187">
        <f t="shared" si="4"/>
        <v>0</v>
      </c>
      <c r="L56" s="187">
        <f t="shared" si="4"/>
        <v>0</v>
      </c>
      <c r="M56" s="187">
        <f>SUM(M52:M55)</f>
        <v>0</v>
      </c>
      <c r="N56" s="187">
        <f t="shared" ref="N56:P56" si="5">SUM(N52:N55)</f>
        <v>0</v>
      </c>
      <c r="O56" s="187">
        <f t="shared" si="5"/>
        <v>0</v>
      </c>
      <c r="P56" s="188">
        <f t="shared" si="5"/>
        <v>0</v>
      </c>
    </row>
    <row r="57" spans="1:16" ht="16.5" thickBot="1">
      <c r="A57" s="373" t="s">
        <v>103</v>
      </c>
      <c r="B57" s="187">
        <f>B50+B56</f>
        <v>0</v>
      </c>
      <c r="C57" s="187">
        <f t="shared" ref="C57:L57" si="6">C50+C56</f>
        <v>9.0190000000000001</v>
      </c>
      <c r="D57" s="187">
        <f t="shared" si="6"/>
        <v>0</v>
      </c>
      <c r="E57" s="187">
        <f t="shared" si="6"/>
        <v>0</v>
      </c>
      <c r="F57" s="187">
        <f t="shared" si="6"/>
        <v>0</v>
      </c>
      <c r="G57" s="187">
        <f t="shared" si="6"/>
        <v>0</v>
      </c>
      <c r="H57" s="187">
        <f t="shared" si="6"/>
        <v>0</v>
      </c>
      <c r="I57" s="187">
        <f t="shared" si="6"/>
        <v>0</v>
      </c>
      <c r="J57" s="187">
        <f t="shared" si="6"/>
        <v>0</v>
      </c>
      <c r="K57" s="187">
        <f t="shared" si="6"/>
        <v>0</v>
      </c>
      <c r="L57" s="187">
        <f t="shared" si="6"/>
        <v>0</v>
      </c>
      <c r="M57" s="187">
        <f>M50+M56</f>
        <v>0</v>
      </c>
      <c r="N57" s="187">
        <f t="shared" ref="N57:P57" si="7">N50+N56</f>
        <v>0</v>
      </c>
      <c r="O57" s="187">
        <f t="shared" si="7"/>
        <v>0</v>
      </c>
      <c r="P57" s="188">
        <f t="shared" si="7"/>
        <v>0</v>
      </c>
    </row>
    <row r="58" spans="1:16" ht="16.5">
      <c r="A58" s="251" t="s">
        <v>593</v>
      </c>
      <c r="B58" s="161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</row>
    <row r="59" spans="1:16" ht="15.75">
      <c r="A59" s="194" t="s">
        <v>438</v>
      </c>
      <c r="B59" s="195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7"/>
    </row>
    <row r="60" spans="1:16" ht="16.5" thickBot="1">
      <c r="A60" s="166" t="s">
        <v>527</v>
      </c>
      <c r="B60" s="198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200"/>
    </row>
    <row r="66" spans="1:16" ht="13.5" thickBot="1"/>
    <row r="67" spans="1:16" ht="17.25" thickBot="1">
      <c r="A67" s="12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5" t="s">
        <v>113</v>
      </c>
      <c r="O67" s="42"/>
      <c r="P67" s="176"/>
    </row>
    <row r="68" spans="1:16" ht="16.5">
      <c r="A68" s="555" t="s">
        <v>614</v>
      </c>
      <c r="B68" s="130"/>
      <c r="C68" s="130"/>
      <c r="D68" s="130"/>
      <c r="E68" s="131"/>
      <c r="F68" s="131"/>
      <c r="G68" s="131"/>
      <c r="H68" s="131"/>
      <c r="I68" s="131"/>
      <c r="J68" s="131" t="s">
        <v>84</v>
      </c>
      <c r="K68" s="131"/>
      <c r="L68" s="131"/>
      <c r="M68" s="132"/>
      <c r="N68" s="132"/>
      <c r="O68" s="131"/>
      <c r="P68" s="133"/>
    </row>
    <row r="69" spans="1:16" ht="16.5">
      <c r="A69" s="555" t="s">
        <v>531</v>
      </c>
      <c r="B69" s="130"/>
      <c r="C69" s="130"/>
      <c r="D69" s="130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3"/>
    </row>
    <row r="70" spans="1:16" ht="17.25" thickBot="1">
      <c r="A70" s="52"/>
      <c r="B70" s="556"/>
      <c r="C70" s="556" t="s">
        <v>657</v>
      </c>
      <c r="D70" s="556"/>
      <c r="E70" s="53"/>
      <c r="F70" s="50"/>
      <c r="G70" s="50"/>
      <c r="H70" s="50"/>
      <c r="I70" s="50"/>
      <c r="J70" s="53"/>
      <c r="K70" s="53"/>
      <c r="L70" s="53"/>
      <c r="M70" s="53"/>
      <c r="N70" s="53"/>
      <c r="O70" s="53" t="s">
        <v>61</v>
      </c>
      <c r="P70" s="54"/>
    </row>
    <row r="71" spans="1:16" ht="17.25" thickBot="1">
      <c r="A71" s="55"/>
      <c r="B71" s="1072" t="s">
        <v>62</v>
      </c>
      <c r="C71" s="1070"/>
      <c r="D71" s="1071"/>
      <c r="E71" s="552" t="s">
        <v>63</v>
      </c>
      <c r="F71" s="1072" t="s">
        <v>62</v>
      </c>
      <c r="G71" s="1070"/>
      <c r="H71" s="1070"/>
      <c r="I71" s="1088" t="s">
        <v>524</v>
      </c>
      <c r="J71" s="1089"/>
      <c r="K71" s="1089"/>
      <c r="L71" s="1090"/>
      <c r="M71" s="1070" t="s">
        <v>64</v>
      </c>
      <c r="N71" s="1071"/>
      <c r="O71" s="46" t="s">
        <v>65</v>
      </c>
      <c r="P71" s="553"/>
    </row>
    <row r="72" spans="1:16" ht="17.25" thickBot="1">
      <c r="A72" s="59"/>
      <c r="B72" s="1064" t="s">
        <v>479</v>
      </c>
      <c r="C72" s="1064"/>
      <c r="D72" s="1065"/>
      <c r="E72" s="61" t="s">
        <v>67</v>
      </c>
      <c r="F72" s="1066" t="s">
        <v>591</v>
      </c>
      <c r="G72" s="1067"/>
      <c r="H72" s="1067"/>
      <c r="I72" s="59"/>
      <c r="J72" s="64"/>
      <c r="K72" s="59"/>
      <c r="L72" s="59"/>
      <c r="M72" s="1068" t="s">
        <v>525</v>
      </c>
      <c r="N72" s="1069"/>
      <c r="O72" s="60" t="s">
        <v>526</v>
      </c>
      <c r="P72" s="65"/>
    </row>
    <row r="73" spans="1:16" ht="16.5">
      <c r="A73" s="66" t="s">
        <v>87</v>
      </c>
      <c r="B73" s="553" t="s">
        <v>69</v>
      </c>
      <c r="C73" s="554" t="s">
        <v>69</v>
      </c>
      <c r="D73" s="68" t="s">
        <v>69</v>
      </c>
      <c r="E73" s="61" t="s">
        <v>70</v>
      </c>
      <c r="F73" s="67" t="s">
        <v>69</v>
      </c>
      <c r="G73" s="554" t="s">
        <v>69</v>
      </c>
      <c r="H73" s="69" t="s">
        <v>69</v>
      </c>
      <c r="I73" s="67" t="s">
        <v>69</v>
      </c>
      <c r="J73" s="554" t="s">
        <v>69</v>
      </c>
      <c r="K73" s="69" t="s">
        <v>69</v>
      </c>
      <c r="L73" s="59" t="s">
        <v>72</v>
      </c>
      <c r="M73" s="552" t="s">
        <v>73</v>
      </c>
      <c r="N73" s="67" t="s">
        <v>74</v>
      </c>
      <c r="O73" s="554" t="s">
        <v>73</v>
      </c>
      <c r="P73" s="67" t="s">
        <v>74</v>
      </c>
    </row>
    <row r="74" spans="1:16" ht="16.5">
      <c r="A74" s="59"/>
      <c r="B74" s="358" t="s">
        <v>75</v>
      </c>
      <c r="C74" s="70" t="s">
        <v>68</v>
      </c>
      <c r="D74" s="59" t="s">
        <v>76</v>
      </c>
      <c r="E74" s="61" t="s">
        <v>474</v>
      </c>
      <c r="F74" s="59" t="s">
        <v>75</v>
      </c>
      <c r="G74" s="70" t="s">
        <v>68</v>
      </c>
      <c r="H74" s="70" t="s">
        <v>76</v>
      </c>
      <c r="I74" s="59" t="s">
        <v>75</v>
      </c>
      <c r="J74" s="70" t="s">
        <v>68</v>
      </c>
      <c r="K74" s="70" t="s">
        <v>76</v>
      </c>
      <c r="L74" s="59" t="s">
        <v>77</v>
      </c>
      <c r="M74" s="61" t="s">
        <v>71</v>
      </c>
      <c r="N74" s="59" t="s">
        <v>78</v>
      </c>
      <c r="O74" s="70" t="s">
        <v>71</v>
      </c>
      <c r="P74" s="59" t="s">
        <v>78</v>
      </c>
    </row>
    <row r="75" spans="1:16" ht="17.25" thickBot="1">
      <c r="A75" s="135"/>
      <c r="B75" s="557" t="s">
        <v>478</v>
      </c>
      <c r="C75" s="72" t="s">
        <v>71</v>
      </c>
      <c r="D75" s="71"/>
      <c r="E75" s="551"/>
      <c r="F75" s="71" t="s">
        <v>415</v>
      </c>
      <c r="G75" s="72" t="s">
        <v>71</v>
      </c>
      <c r="H75" s="550"/>
      <c r="I75" s="71" t="s">
        <v>415</v>
      </c>
      <c r="J75" s="72" t="s">
        <v>71</v>
      </c>
      <c r="K75" s="550"/>
      <c r="L75" s="71"/>
      <c r="M75" s="74" t="s">
        <v>220</v>
      </c>
      <c r="N75" s="75" t="s">
        <v>79</v>
      </c>
      <c r="O75" s="551"/>
      <c r="P75" s="71"/>
    </row>
    <row r="76" spans="1:16" ht="17.25" thickBot="1">
      <c r="A76" s="76">
        <v>1</v>
      </c>
      <c r="B76" s="77">
        <v>2</v>
      </c>
      <c r="C76" s="77">
        <v>3</v>
      </c>
      <c r="D76" s="77">
        <v>4</v>
      </c>
      <c r="E76" s="78">
        <v>5</v>
      </c>
      <c r="F76" s="78">
        <v>6</v>
      </c>
      <c r="G76" s="78">
        <v>7</v>
      </c>
      <c r="H76" s="79">
        <v>8</v>
      </c>
      <c r="I76" s="73">
        <v>9</v>
      </c>
      <c r="J76" s="73">
        <v>10</v>
      </c>
      <c r="K76" s="77">
        <v>11</v>
      </c>
      <c r="L76" s="80">
        <v>12</v>
      </c>
      <c r="M76" s="78">
        <v>13</v>
      </c>
      <c r="N76" s="78">
        <v>14</v>
      </c>
      <c r="O76" s="78">
        <v>15</v>
      </c>
      <c r="P76" s="81">
        <v>16</v>
      </c>
    </row>
    <row r="77" spans="1:16" ht="15.75">
      <c r="A77" s="178" t="s">
        <v>90</v>
      </c>
      <c r="B77" s="179"/>
      <c r="C77" s="179"/>
      <c r="D77" s="179"/>
      <c r="E77" s="179"/>
      <c r="F77" s="179"/>
      <c r="G77" s="180"/>
      <c r="H77" s="179"/>
      <c r="I77" s="179"/>
      <c r="J77" s="179"/>
      <c r="K77" s="179"/>
      <c r="L77" s="180"/>
      <c r="M77" s="180"/>
      <c r="N77" s="180"/>
      <c r="O77" s="179"/>
      <c r="P77" s="181"/>
    </row>
    <row r="78" spans="1:16" ht="15.75">
      <c r="A78" s="182" t="s">
        <v>91</v>
      </c>
      <c r="B78" s="153"/>
      <c r="C78" s="147">
        <v>1.6</v>
      </c>
      <c r="D78" s="147"/>
      <c r="E78" s="147"/>
      <c r="F78" s="147"/>
      <c r="G78" s="147"/>
      <c r="H78" s="147"/>
      <c r="I78" s="147"/>
      <c r="J78" s="147"/>
      <c r="K78" s="147"/>
      <c r="L78" s="148"/>
      <c r="M78" s="148"/>
      <c r="N78" s="148"/>
      <c r="O78" s="147"/>
      <c r="P78" s="149"/>
    </row>
    <row r="79" spans="1:16" ht="15.75">
      <c r="A79" s="182" t="s">
        <v>92</v>
      </c>
      <c r="B79" s="153"/>
      <c r="C79" s="147">
        <v>0.161</v>
      </c>
      <c r="D79" s="147"/>
      <c r="E79" s="147"/>
      <c r="F79" s="147"/>
      <c r="G79" s="147"/>
      <c r="H79" s="147"/>
      <c r="I79" s="147"/>
      <c r="J79" s="147"/>
      <c r="K79" s="147"/>
      <c r="L79" s="148"/>
      <c r="M79" s="148"/>
      <c r="N79" s="148"/>
      <c r="O79" s="147"/>
      <c r="P79" s="149"/>
    </row>
    <row r="80" spans="1:16" ht="15.75">
      <c r="A80" s="182" t="s">
        <v>93</v>
      </c>
      <c r="B80" s="153"/>
      <c r="C80" s="147"/>
      <c r="D80" s="147"/>
      <c r="E80" s="147"/>
      <c r="F80" s="147"/>
      <c r="G80" s="147"/>
      <c r="H80" s="147"/>
      <c r="I80" s="147"/>
      <c r="J80" s="147"/>
      <c r="K80" s="147"/>
      <c r="L80" s="148"/>
      <c r="M80" s="148"/>
      <c r="N80" s="148"/>
      <c r="O80" s="147"/>
      <c r="P80" s="149"/>
    </row>
    <row r="81" spans="1:16" ht="15.75">
      <c r="A81" s="182" t="s">
        <v>94</v>
      </c>
      <c r="B81" s="151"/>
      <c r="C81" s="151">
        <v>1</v>
      </c>
      <c r="D81" s="151"/>
      <c r="E81" s="151"/>
      <c r="F81" s="151"/>
      <c r="G81" s="151"/>
      <c r="H81" s="151"/>
      <c r="I81" s="151"/>
      <c r="J81" s="151"/>
      <c r="K81" s="151"/>
      <c r="L81" s="148"/>
      <c r="M81" s="148"/>
      <c r="N81" s="148"/>
      <c r="O81" s="151"/>
      <c r="P81" s="152"/>
    </row>
    <row r="82" spans="1:16" ht="15.75">
      <c r="A82" s="182" t="s">
        <v>95</v>
      </c>
      <c r="B82" s="151"/>
      <c r="C82" s="147">
        <v>1</v>
      </c>
      <c r="D82" s="147"/>
      <c r="E82" s="147"/>
      <c r="F82" s="147"/>
      <c r="G82" s="147"/>
      <c r="H82" s="147"/>
      <c r="I82" s="147"/>
      <c r="J82" s="147"/>
      <c r="K82" s="147"/>
      <c r="L82" s="148"/>
      <c r="M82" s="148"/>
      <c r="N82" s="148"/>
      <c r="O82" s="147"/>
      <c r="P82" s="149"/>
    </row>
    <row r="83" spans="1:16" ht="16.5" thickBot="1">
      <c r="A83" s="183" t="s">
        <v>96</v>
      </c>
      <c r="B83" s="184"/>
      <c r="C83" s="158">
        <v>4.9580000000000002</v>
      </c>
      <c r="D83" s="158"/>
      <c r="E83" s="158"/>
      <c r="F83" s="158"/>
      <c r="G83" s="158"/>
      <c r="H83" s="158"/>
      <c r="I83" s="158"/>
      <c r="J83" s="158"/>
      <c r="K83" s="158"/>
      <c r="L83" s="159"/>
      <c r="M83" s="159"/>
      <c r="N83" s="159"/>
      <c r="O83" s="158"/>
      <c r="P83" s="185"/>
    </row>
    <row r="84" spans="1:16" ht="16.5" thickBot="1">
      <c r="A84" s="186" t="s">
        <v>97</v>
      </c>
      <c r="B84" s="187">
        <f>SUM(B78:B83)</f>
        <v>0</v>
      </c>
      <c r="C84" s="187">
        <f t="shared" ref="C84:P84" si="8">SUM(C78:C83)</f>
        <v>8.7190000000000012</v>
      </c>
      <c r="D84" s="187">
        <f t="shared" si="8"/>
        <v>0</v>
      </c>
      <c r="E84" s="187">
        <f t="shared" si="8"/>
        <v>0</v>
      </c>
      <c r="F84" s="187">
        <f t="shared" si="8"/>
        <v>0</v>
      </c>
      <c r="G84" s="187">
        <f t="shared" si="8"/>
        <v>0</v>
      </c>
      <c r="H84" s="187">
        <f t="shared" si="8"/>
        <v>0</v>
      </c>
      <c r="I84" s="187">
        <f t="shared" si="8"/>
        <v>0</v>
      </c>
      <c r="J84" s="187">
        <f t="shared" si="8"/>
        <v>0</v>
      </c>
      <c r="K84" s="187">
        <f t="shared" si="8"/>
        <v>0</v>
      </c>
      <c r="L84" s="187">
        <f t="shared" si="8"/>
        <v>0</v>
      </c>
      <c r="M84" s="187">
        <f t="shared" si="8"/>
        <v>0</v>
      </c>
      <c r="N84" s="187">
        <f t="shared" si="8"/>
        <v>0</v>
      </c>
      <c r="O84" s="187">
        <f t="shared" si="8"/>
        <v>0</v>
      </c>
      <c r="P84" s="188">
        <f t="shared" si="8"/>
        <v>0</v>
      </c>
    </row>
    <row r="85" spans="1:16" ht="15.75">
      <c r="A85" s="178" t="s">
        <v>98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332"/>
    </row>
    <row r="86" spans="1:16" ht="15.75">
      <c r="A86" s="182" t="s">
        <v>99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2"/>
    </row>
    <row r="87" spans="1:16" ht="15.75">
      <c r="A87" s="182" t="s">
        <v>100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2"/>
    </row>
    <row r="88" spans="1:16" ht="15.75">
      <c r="A88" s="190" t="s">
        <v>101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308"/>
    </row>
    <row r="89" spans="1:16" ht="16.5" thickBot="1">
      <c r="A89" s="327" t="s">
        <v>264</v>
      </c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33"/>
    </row>
    <row r="90" spans="1:16" ht="16.5" thickBot="1">
      <c r="A90" s="186" t="s">
        <v>102</v>
      </c>
      <c r="B90" s="187">
        <f>SUM(B86:B89)</f>
        <v>0</v>
      </c>
      <c r="C90" s="187">
        <f t="shared" ref="C90:L90" si="9">SUM(C86:C89)</f>
        <v>0</v>
      </c>
      <c r="D90" s="187">
        <f t="shared" si="9"/>
        <v>0</v>
      </c>
      <c r="E90" s="187">
        <f t="shared" si="9"/>
        <v>0</v>
      </c>
      <c r="F90" s="187">
        <f t="shared" si="9"/>
        <v>0</v>
      </c>
      <c r="G90" s="187">
        <f t="shared" si="9"/>
        <v>0</v>
      </c>
      <c r="H90" s="187">
        <f t="shared" si="9"/>
        <v>0</v>
      </c>
      <c r="I90" s="187">
        <f t="shared" si="9"/>
        <v>0</v>
      </c>
      <c r="J90" s="187">
        <f t="shared" si="9"/>
        <v>0</v>
      </c>
      <c r="K90" s="187">
        <f t="shared" si="9"/>
        <v>0</v>
      </c>
      <c r="L90" s="187">
        <f t="shared" si="9"/>
        <v>0</v>
      </c>
      <c r="M90" s="187">
        <f>SUM(M86:M89)</f>
        <v>0</v>
      </c>
      <c r="N90" s="187">
        <f t="shared" ref="N90:P90" si="10">SUM(N86:N89)</f>
        <v>0</v>
      </c>
      <c r="O90" s="187">
        <f t="shared" si="10"/>
        <v>0</v>
      </c>
      <c r="P90" s="188">
        <f t="shared" si="10"/>
        <v>0</v>
      </c>
    </row>
    <row r="91" spans="1:16" ht="16.5" thickBot="1">
      <c r="A91" s="373" t="s">
        <v>103</v>
      </c>
      <c r="B91" s="187">
        <f>B84+B90</f>
        <v>0</v>
      </c>
      <c r="C91" s="187">
        <f t="shared" ref="C91:L91" si="11">C84+C90</f>
        <v>8.7190000000000012</v>
      </c>
      <c r="D91" s="187">
        <f t="shared" si="11"/>
        <v>0</v>
      </c>
      <c r="E91" s="187">
        <f t="shared" si="11"/>
        <v>0</v>
      </c>
      <c r="F91" s="187">
        <f t="shared" si="11"/>
        <v>0</v>
      </c>
      <c r="G91" s="187">
        <f t="shared" si="11"/>
        <v>0</v>
      </c>
      <c r="H91" s="187">
        <f t="shared" si="11"/>
        <v>0</v>
      </c>
      <c r="I91" s="187">
        <f t="shared" si="11"/>
        <v>0</v>
      </c>
      <c r="J91" s="187">
        <f t="shared" si="11"/>
        <v>0</v>
      </c>
      <c r="K91" s="187">
        <f t="shared" si="11"/>
        <v>0</v>
      </c>
      <c r="L91" s="187">
        <f t="shared" si="11"/>
        <v>0</v>
      </c>
      <c r="M91" s="187">
        <f>M84+M90</f>
        <v>0</v>
      </c>
      <c r="N91" s="187">
        <f t="shared" ref="N91:P91" si="12">N84+N90</f>
        <v>0</v>
      </c>
      <c r="O91" s="187">
        <f t="shared" si="12"/>
        <v>0</v>
      </c>
      <c r="P91" s="188">
        <f t="shared" si="12"/>
        <v>0</v>
      </c>
    </row>
    <row r="92" spans="1:16" ht="16.5">
      <c r="A92" s="251" t="s">
        <v>593</v>
      </c>
      <c r="B92" s="161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3"/>
    </row>
    <row r="93" spans="1:16" ht="15.75">
      <c r="A93" s="194" t="s">
        <v>438</v>
      </c>
      <c r="B93" s="195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7"/>
    </row>
    <row r="94" spans="1:16" ht="16.5" thickBot="1">
      <c r="A94" s="166" t="s">
        <v>527</v>
      </c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200"/>
    </row>
    <row r="98" spans="1:16" ht="13.5" thickBot="1"/>
    <row r="99" spans="1:16" ht="17.25" thickBot="1">
      <c r="A99" s="12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 t="s">
        <v>113</v>
      </c>
      <c r="O99" s="42"/>
      <c r="P99" s="176"/>
    </row>
    <row r="100" spans="1:16" ht="16.5">
      <c r="A100" s="555" t="s">
        <v>614</v>
      </c>
      <c r="B100" s="130"/>
      <c r="C100" s="130"/>
      <c r="D100" s="130"/>
      <c r="E100" s="131"/>
      <c r="F100" s="131"/>
      <c r="G100" s="131"/>
      <c r="H100" s="131"/>
      <c r="I100" s="131"/>
      <c r="J100" s="131" t="s">
        <v>84</v>
      </c>
      <c r="K100" s="131"/>
      <c r="L100" s="131"/>
      <c r="M100" s="132"/>
      <c r="N100" s="132"/>
      <c r="O100" s="131"/>
      <c r="P100" s="133"/>
    </row>
    <row r="101" spans="1:16" ht="16.5">
      <c r="A101" s="555" t="s">
        <v>531</v>
      </c>
      <c r="B101" s="130"/>
      <c r="C101" s="130"/>
      <c r="D101" s="130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3"/>
    </row>
    <row r="102" spans="1:16" ht="17.25" thickBot="1">
      <c r="A102" s="52"/>
      <c r="B102" s="556"/>
      <c r="C102" s="556" t="s">
        <v>658</v>
      </c>
      <c r="D102" s="556"/>
      <c r="E102" s="53"/>
      <c r="F102" s="50"/>
      <c r="G102" s="50"/>
      <c r="H102" s="50"/>
      <c r="I102" s="50"/>
      <c r="J102" s="53"/>
      <c r="K102" s="53"/>
      <c r="L102" s="53"/>
      <c r="M102" s="53"/>
      <c r="N102" s="53"/>
      <c r="O102" s="53" t="s">
        <v>61</v>
      </c>
      <c r="P102" s="54"/>
    </row>
    <row r="103" spans="1:16" ht="17.25" thickBot="1">
      <c r="A103" s="55"/>
      <c r="B103" s="1072" t="s">
        <v>62</v>
      </c>
      <c r="C103" s="1070"/>
      <c r="D103" s="1071"/>
      <c r="E103" s="552" t="s">
        <v>63</v>
      </c>
      <c r="F103" s="1072" t="s">
        <v>62</v>
      </c>
      <c r="G103" s="1070"/>
      <c r="H103" s="1070"/>
      <c r="I103" s="1088" t="s">
        <v>524</v>
      </c>
      <c r="J103" s="1089"/>
      <c r="K103" s="1089"/>
      <c r="L103" s="1090"/>
      <c r="M103" s="1070" t="s">
        <v>64</v>
      </c>
      <c r="N103" s="1071"/>
      <c r="O103" s="46" t="s">
        <v>65</v>
      </c>
      <c r="P103" s="553"/>
    </row>
    <row r="104" spans="1:16" ht="17.25" thickBot="1">
      <c r="A104" s="59"/>
      <c r="B104" s="1064" t="s">
        <v>479</v>
      </c>
      <c r="C104" s="1064"/>
      <c r="D104" s="1065"/>
      <c r="E104" s="61" t="s">
        <v>67</v>
      </c>
      <c r="F104" s="1066" t="s">
        <v>591</v>
      </c>
      <c r="G104" s="1067"/>
      <c r="H104" s="1067"/>
      <c r="I104" s="59"/>
      <c r="J104" s="64"/>
      <c r="K104" s="59"/>
      <c r="L104" s="59"/>
      <c r="M104" s="1068" t="s">
        <v>525</v>
      </c>
      <c r="N104" s="1069"/>
      <c r="O104" s="60" t="s">
        <v>526</v>
      </c>
      <c r="P104" s="65"/>
    </row>
    <row r="105" spans="1:16" ht="16.5">
      <c r="A105" s="66" t="s">
        <v>87</v>
      </c>
      <c r="B105" s="553" t="s">
        <v>69</v>
      </c>
      <c r="C105" s="554" t="s">
        <v>69</v>
      </c>
      <c r="D105" s="68" t="s">
        <v>69</v>
      </c>
      <c r="E105" s="61" t="s">
        <v>70</v>
      </c>
      <c r="F105" s="67" t="s">
        <v>69</v>
      </c>
      <c r="G105" s="554" t="s">
        <v>69</v>
      </c>
      <c r="H105" s="69" t="s">
        <v>69</v>
      </c>
      <c r="I105" s="67" t="s">
        <v>69</v>
      </c>
      <c r="J105" s="554" t="s">
        <v>69</v>
      </c>
      <c r="K105" s="69" t="s">
        <v>69</v>
      </c>
      <c r="L105" s="59" t="s">
        <v>72</v>
      </c>
      <c r="M105" s="552" t="s">
        <v>73</v>
      </c>
      <c r="N105" s="67" t="s">
        <v>74</v>
      </c>
      <c r="O105" s="554" t="s">
        <v>73</v>
      </c>
      <c r="P105" s="67" t="s">
        <v>74</v>
      </c>
    </row>
    <row r="106" spans="1:16" ht="16.5">
      <c r="A106" s="59"/>
      <c r="B106" s="358" t="s">
        <v>75</v>
      </c>
      <c r="C106" s="70" t="s">
        <v>68</v>
      </c>
      <c r="D106" s="59" t="s">
        <v>76</v>
      </c>
      <c r="E106" s="61" t="s">
        <v>474</v>
      </c>
      <c r="F106" s="59" t="s">
        <v>75</v>
      </c>
      <c r="G106" s="70" t="s">
        <v>68</v>
      </c>
      <c r="H106" s="70" t="s">
        <v>76</v>
      </c>
      <c r="I106" s="59" t="s">
        <v>75</v>
      </c>
      <c r="J106" s="70" t="s">
        <v>68</v>
      </c>
      <c r="K106" s="70" t="s">
        <v>76</v>
      </c>
      <c r="L106" s="59" t="s">
        <v>77</v>
      </c>
      <c r="M106" s="61" t="s">
        <v>71</v>
      </c>
      <c r="N106" s="59" t="s">
        <v>78</v>
      </c>
      <c r="O106" s="70" t="s">
        <v>71</v>
      </c>
      <c r="P106" s="59" t="s">
        <v>78</v>
      </c>
    </row>
    <row r="107" spans="1:16" ht="17.25" thickBot="1">
      <c r="A107" s="135"/>
      <c r="B107" s="557" t="s">
        <v>478</v>
      </c>
      <c r="C107" s="72" t="s">
        <v>71</v>
      </c>
      <c r="D107" s="71"/>
      <c r="E107" s="551"/>
      <c r="F107" s="71" t="s">
        <v>415</v>
      </c>
      <c r="G107" s="72" t="s">
        <v>71</v>
      </c>
      <c r="H107" s="550"/>
      <c r="I107" s="71" t="s">
        <v>415</v>
      </c>
      <c r="J107" s="72" t="s">
        <v>71</v>
      </c>
      <c r="K107" s="550"/>
      <c r="L107" s="71"/>
      <c r="M107" s="74" t="s">
        <v>220</v>
      </c>
      <c r="N107" s="75" t="s">
        <v>79</v>
      </c>
      <c r="O107" s="551"/>
      <c r="P107" s="71"/>
    </row>
    <row r="108" spans="1:16" ht="17.25" thickBot="1">
      <c r="A108" s="76">
        <v>1</v>
      </c>
      <c r="B108" s="77">
        <v>2</v>
      </c>
      <c r="C108" s="77">
        <v>3</v>
      </c>
      <c r="D108" s="77">
        <v>4</v>
      </c>
      <c r="E108" s="78">
        <v>5</v>
      </c>
      <c r="F108" s="78">
        <v>6</v>
      </c>
      <c r="G108" s="78">
        <v>7</v>
      </c>
      <c r="H108" s="79">
        <v>8</v>
      </c>
      <c r="I108" s="73">
        <v>9</v>
      </c>
      <c r="J108" s="73">
        <v>10</v>
      </c>
      <c r="K108" s="77">
        <v>11</v>
      </c>
      <c r="L108" s="80">
        <v>12</v>
      </c>
      <c r="M108" s="78">
        <v>13</v>
      </c>
      <c r="N108" s="78">
        <v>14</v>
      </c>
      <c r="O108" s="78">
        <v>15</v>
      </c>
      <c r="P108" s="81">
        <v>16</v>
      </c>
    </row>
    <row r="109" spans="1:16" ht="15.75">
      <c r="A109" s="178" t="s">
        <v>90</v>
      </c>
      <c r="B109" s="179"/>
      <c r="C109" s="179"/>
      <c r="D109" s="179"/>
      <c r="E109" s="179"/>
      <c r="F109" s="179"/>
      <c r="G109" s="180"/>
      <c r="H109" s="179"/>
      <c r="I109" s="179"/>
      <c r="J109" s="179"/>
      <c r="K109" s="179"/>
      <c r="L109" s="180"/>
      <c r="M109" s="180"/>
      <c r="N109" s="180"/>
      <c r="O109" s="179"/>
      <c r="P109" s="181"/>
    </row>
    <row r="110" spans="1:16" ht="15.75">
      <c r="A110" s="182" t="s">
        <v>91</v>
      </c>
      <c r="B110" s="153"/>
      <c r="C110" s="147">
        <v>1.7</v>
      </c>
      <c r="D110" s="147"/>
      <c r="E110" s="147"/>
      <c r="F110" s="147"/>
      <c r="G110" s="147"/>
      <c r="H110" s="147"/>
      <c r="I110" s="147"/>
      <c r="J110" s="147"/>
      <c r="K110" s="147"/>
      <c r="L110" s="148"/>
      <c r="M110" s="148"/>
      <c r="N110" s="148"/>
      <c r="O110" s="147"/>
      <c r="P110" s="149"/>
    </row>
    <row r="111" spans="1:16" ht="15.75">
      <c r="A111" s="182" t="s">
        <v>92</v>
      </c>
      <c r="B111" s="153"/>
      <c r="C111" s="147">
        <v>0.3</v>
      </c>
      <c r="D111" s="147"/>
      <c r="E111" s="147"/>
      <c r="F111" s="147"/>
      <c r="G111" s="147"/>
      <c r="H111" s="147"/>
      <c r="I111" s="147"/>
      <c r="J111" s="147"/>
      <c r="K111" s="147"/>
      <c r="L111" s="148"/>
      <c r="M111" s="148"/>
      <c r="N111" s="148"/>
      <c r="O111" s="147"/>
      <c r="P111" s="149"/>
    </row>
    <row r="112" spans="1:16" ht="15.75">
      <c r="A112" s="182" t="s">
        <v>93</v>
      </c>
      <c r="B112" s="153"/>
      <c r="C112" s="147"/>
      <c r="D112" s="147"/>
      <c r="E112" s="147"/>
      <c r="F112" s="147"/>
      <c r="G112" s="147"/>
      <c r="H112" s="147"/>
      <c r="I112" s="147"/>
      <c r="J112" s="147"/>
      <c r="K112" s="147"/>
      <c r="L112" s="148"/>
      <c r="M112" s="148"/>
      <c r="N112" s="148"/>
      <c r="O112" s="147"/>
      <c r="P112" s="149"/>
    </row>
    <row r="113" spans="1:16" ht="15.75">
      <c r="A113" s="182" t="s">
        <v>94</v>
      </c>
      <c r="B113" s="151"/>
      <c r="C113" s="151">
        <v>1</v>
      </c>
      <c r="D113" s="151"/>
      <c r="E113" s="151"/>
      <c r="F113" s="151"/>
      <c r="G113" s="151"/>
      <c r="H113" s="151"/>
      <c r="I113" s="151"/>
      <c r="J113" s="151"/>
      <c r="K113" s="151"/>
      <c r="L113" s="148"/>
      <c r="M113" s="148"/>
      <c r="N113" s="148"/>
      <c r="O113" s="151"/>
      <c r="P113" s="152"/>
    </row>
    <row r="114" spans="1:16" ht="15.75">
      <c r="A114" s="182" t="s">
        <v>95</v>
      </c>
      <c r="B114" s="151"/>
      <c r="C114" s="147">
        <v>0.5</v>
      </c>
      <c r="D114" s="147"/>
      <c r="E114" s="147"/>
      <c r="F114" s="147"/>
      <c r="G114" s="147"/>
      <c r="H114" s="147"/>
      <c r="I114" s="147"/>
      <c r="J114" s="147"/>
      <c r="K114" s="147"/>
      <c r="L114" s="148"/>
      <c r="M114" s="148"/>
      <c r="N114" s="148"/>
      <c r="O114" s="147"/>
      <c r="P114" s="149"/>
    </row>
    <row r="115" spans="1:16" ht="16.5" thickBot="1">
      <c r="A115" s="183" t="s">
        <v>96</v>
      </c>
      <c r="B115" s="184"/>
      <c r="C115" s="158">
        <v>5.7329999999999997</v>
      </c>
      <c r="D115" s="158"/>
      <c r="E115" s="158"/>
      <c r="F115" s="158"/>
      <c r="G115" s="158"/>
      <c r="H115" s="158"/>
      <c r="I115" s="158"/>
      <c r="J115" s="158"/>
      <c r="K115" s="158"/>
      <c r="L115" s="159"/>
      <c r="M115" s="159"/>
      <c r="N115" s="159"/>
      <c r="O115" s="158"/>
      <c r="P115" s="185"/>
    </row>
    <row r="116" spans="1:16" ht="16.5" thickBot="1">
      <c r="A116" s="186" t="s">
        <v>97</v>
      </c>
      <c r="B116" s="187">
        <f>SUM(B110:B115)</f>
        <v>0</v>
      </c>
      <c r="C116" s="187">
        <f t="shared" ref="C116:P116" si="13">SUM(C110:C115)</f>
        <v>9.2330000000000005</v>
      </c>
      <c r="D116" s="187">
        <f t="shared" si="13"/>
        <v>0</v>
      </c>
      <c r="E116" s="187">
        <f t="shared" si="13"/>
        <v>0</v>
      </c>
      <c r="F116" s="187">
        <f t="shared" si="13"/>
        <v>0</v>
      </c>
      <c r="G116" s="187">
        <f t="shared" si="13"/>
        <v>0</v>
      </c>
      <c r="H116" s="187">
        <f t="shared" si="13"/>
        <v>0</v>
      </c>
      <c r="I116" s="187">
        <f t="shared" si="13"/>
        <v>0</v>
      </c>
      <c r="J116" s="187">
        <f t="shared" si="13"/>
        <v>0</v>
      </c>
      <c r="K116" s="187">
        <f t="shared" si="13"/>
        <v>0</v>
      </c>
      <c r="L116" s="187">
        <f t="shared" si="13"/>
        <v>0</v>
      </c>
      <c r="M116" s="187">
        <f t="shared" si="13"/>
        <v>0</v>
      </c>
      <c r="N116" s="187">
        <f t="shared" si="13"/>
        <v>0</v>
      </c>
      <c r="O116" s="187">
        <f t="shared" si="13"/>
        <v>0</v>
      </c>
      <c r="P116" s="188">
        <f t="shared" si="13"/>
        <v>0</v>
      </c>
    </row>
    <row r="117" spans="1:16" ht="15.75">
      <c r="A117" s="178" t="s">
        <v>98</v>
      </c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332"/>
    </row>
    <row r="118" spans="1:16" ht="15.75">
      <c r="A118" s="182" t="s">
        <v>99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2"/>
    </row>
    <row r="119" spans="1:16" ht="15.75">
      <c r="A119" s="182" t="s">
        <v>100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2"/>
    </row>
    <row r="120" spans="1:16" ht="15.75">
      <c r="A120" s="190" t="s">
        <v>101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308"/>
    </row>
    <row r="121" spans="1:16" ht="16.5" thickBot="1">
      <c r="A121" s="327" t="s">
        <v>264</v>
      </c>
      <c r="B121" s="328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33"/>
    </row>
    <row r="122" spans="1:16" ht="16.5" thickBot="1">
      <c r="A122" s="186" t="s">
        <v>102</v>
      </c>
      <c r="B122" s="187">
        <f>SUM(B118:B121)</f>
        <v>0</v>
      </c>
      <c r="C122" s="187">
        <f t="shared" ref="C122:L122" si="14">SUM(C118:C121)</f>
        <v>0</v>
      </c>
      <c r="D122" s="187">
        <f t="shared" si="14"/>
        <v>0</v>
      </c>
      <c r="E122" s="187">
        <f t="shared" si="14"/>
        <v>0</v>
      </c>
      <c r="F122" s="187">
        <f t="shared" si="14"/>
        <v>0</v>
      </c>
      <c r="G122" s="187">
        <f t="shared" si="14"/>
        <v>0</v>
      </c>
      <c r="H122" s="187">
        <f t="shared" si="14"/>
        <v>0</v>
      </c>
      <c r="I122" s="187">
        <f t="shared" si="14"/>
        <v>0</v>
      </c>
      <c r="J122" s="187">
        <f t="shared" si="14"/>
        <v>0</v>
      </c>
      <c r="K122" s="187">
        <f t="shared" si="14"/>
        <v>0</v>
      </c>
      <c r="L122" s="187">
        <f t="shared" si="14"/>
        <v>0</v>
      </c>
      <c r="M122" s="187">
        <f>SUM(M118:M121)</f>
        <v>0</v>
      </c>
      <c r="N122" s="187">
        <f t="shared" ref="N122:P122" si="15">SUM(N118:N121)</f>
        <v>0</v>
      </c>
      <c r="O122" s="187">
        <f t="shared" si="15"/>
        <v>0</v>
      </c>
      <c r="P122" s="188">
        <f t="shared" si="15"/>
        <v>0</v>
      </c>
    </row>
    <row r="123" spans="1:16" ht="16.5" thickBot="1">
      <c r="A123" s="373" t="s">
        <v>103</v>
      </c>
      <c r="B123" s="187">
        <f>B116+B122</f>
        <v>0</v>
      </c>
      <c r="C123" s="187">
        <f t="shared" ref="C123:L123" si="16">C116+C122</f>
        <v>9.2330000000000005</v>
      </c>
      <c r="D123" s="187">
        <f t="shared" si="16"/>
        <v>0</v>
      </c>
      <c r="E123" s="187">
        <f t="shared" si="16"/>
        <v>0</v>
      </c>
      <c r="F123" s="187">
        <f t="shared" si="16"/>
        <v>0</v>
      </c>
      <c r="G123" s="187">
        <f t="shared" si="16"/>
        <v>0</v>
      </c>
      <c r="H123" s="187">
        <f t="shared" si="16"/>
        <v>0</v>
      </c>
      <c r="I123" s="187">
        <f t="shared" si="16"/>
        <v>0</v>
      </c>
      <c r="J123" s="187">
        <f t="shared" si="16"/>
        <v>0</v>
      </c>
      <c r="K123" s="187">
        <f t="shared" si="16"/>
        <v>0</v>
      </c>
      <c r="L123" s="187">
        <f t="shared" si="16"/>
        <v>0</v>
      </c>
      <c r="M123" s="187">
        <f>M116+M122</f>
        <v>0</v>
      </c>
      <c r="N123" s="187">
        <f t="shared" ref="N123:P123" si="17">N116+N122</f>
        <v>0</v>
      </c>
      <c r="O123" s="187">
        <f t="shared" si="17"/>
        <v>0</v>
      </c>
      <c r="P123" s="188">
        <f t="shared" si="17"/>
        <v>0</v>
      </c>
    </row>
    <row r="124" spans="1:16" ht="16.5">
      <c r="A124" s="251" t="s">
        <v>593</v>
      </c>
      <c r="B124" s="161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3"/>
    </row>
    <row r="125" spans="1:16" ht="15.75">
      <c r="A125" s="194" t="s">
        <v>438</v>
      </c>
      <c r="B125" s="195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7"/>
    </row>
    <row r="126" spans="1:16" ht="16.5" thickBot="1">
      <c r="A126" s="166" t="s">
        <v>527</v>
      </c>
      <c r="B126" s="198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200"/>
    </row>
    <row r="131" spans="1:16" ht="13.5" thickBot="1"/>
    <row r="132" spans="1:16" ht="17.25" thickBot="1">
      <c r="A132" s="12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5" t="s">
        <v>113</v>
      </c>
      <c r="O132" s="42"/>
      <c r="P132" s="176"/>
    </row>
    <row r="133" spans="1:16" ht="16.5">
      <c r="A133" s="555" t="s">
        <v>614</v>
      </c>
      <c r="B133" s="130"/>
      <c r="C133" s="130"/>
      <c r="D133" s="130"/>
      <c r="E133" s="131"/>
      <c r="F133" s="131"/>
      <c r="G133" s="131"/>
      <c r="H133" s="131"/>
      <c r="I133" s="131"/>
      <c r="J133" s="131" t="s">
        <v>84</v>
      </c>
      <c r="K133" s="131"/>
      <c r="L133" s="131"/>
      <c r="M133" s="132"/>
      <c r="N133" s="132"/>
      <c r="O133" s="131"/>
      <c r="P133" s="133"/>
    </row>
    <row r="134" spans="1:16" ht="16.5">
      <c r="A134" s="555" t="s">
        <v>531</v>
      </c>
      <c r="B134" s="130"/>
      <c r="C134" s="130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3"/>
    </row>
    <row r="135" spans="1:16" ht="17.25" thickBot="1">
      <c r="A135" s="52"/>
      <c r="B135" s="556"/>
      <c r="C135" s="556" t="s">
        <v>659</v>
      </c>
      <c r="D135" s="556"/>
      <c r="E135" s="53"/>
      <c r="F135" s="50"/>
      <c r="G135" s="50"/>
      <c r="H135" s="50"/>
      <c r="I135" s="50"/>
      <c r="J135" s="53"/>
      <c r="K135" s="53"/>
      <c r="L135" s="53"/>
      <c r="M135" s="53"/>
      <c r="N135" s="53"/>
      <c r="O135" s="53" t="s">
        <v>61</v>
      </c>
      <c r="P135" s="54"/>
    </row>
    <row r="136" spans="1:16" ht="17.25" thickBot="1">
      <c r="A136" s="55"/>
      <c r="B136" s="1072" t="s">
        <v>62</v>
      </c>
      <c r="C136" s="1070"/>
      <c r="D136" s="1071"/>
      <c r="E136" s="552" t="s">
        <v>63</v>
      </c>
      <c r="F136" s="1072" t="s">
        <v>62</v>
      </c>
      <c r="G136" s="1070"/>
      <c r="H136" s="1070"/>
      <c r="I136" s="1088" t="s">
        <v>524</v>
      </c>
      <c r="J136" s="1089"/>
      <c r="K136" s="1089"/>
      <c r="L136" s="1090"/>
      <c r="M136" s="1070" t="s">
        <v>64</v>
      </c>
      <c r="N136" s="1071"/>
      <c r="O136" s="46" t="s">
        <v>65</v>
      </c>
      <c r="P136" s="553"/>
    </row>
    <row r="137" spans="1:16" ht="17.25" thickBot="1">
      <c r="A137" s="59"/>
      <c r="B137" s="1064" t="s">
        <v>479</v>
      </c>
      <c r="C137" s="1064"/>
      <c r="D137" s="1065"/>
      <c r="E137" s="61" t="s">
        <v>67</v>
      </c>
      <c r="F137" s="1066" t="s">
        <v>591</v>
      </c>
      <c r="G137" s="1067"/>
      <c r="H137" s="1067"/>
      <c r="I137" s="59"/>
      <c r="J137" s="64"/>
      <c r="K137" s="59"/>
      <c r="L137" s="59"/>
      <c r="M137" s="1068" t="s">
        <v>525</v>
      </c>
      <c r="N137" s="1069"/>
      <c r="O137" s="60" t="s">
        <v>526</v>
      </c>
      <c r="P137" s="65"/>
    </row>
    <row r="138" spans="1:16" ht="16.5">
      <c r="A138" s="66" t="s">
        <v>87</v>
      </c>
      <c r="B138" s="553" t="s">
        <v>69</v>
      </c>
      <c r="C138" s="554" t="s">
        <v>69</v>
      </c>
      <c r="D138" s="68" t="s">
        <v>69</v>
      </c>
      <c r="E138" s="61" t="s">
        <v>70</v>
      </c>
      <c r="F138" s="67" t="s">
        <v>69</v>
      </c>
      <c r="G138" s="554" t="s">
        <v>69</v>
      </c>
      <c r="H138" s="69" t="s">
        <v>69</v>
      </c>
      <c r="I138" s="67" t="s">
        <v>69</v>
      </c>
      <c r="J138" s="554" t="s">
        <v>69</v>
      </c>
      <c r="K138" s="69" t="s">
        <v>69</v>
      </c>
      <c r="L138" s="59" t="s">
        <v>72</v>
      </c>
      <c r="M138" s="552" t="s">
        <v>73</v>
      </c>
      <c r="N138" s="67" t="s">
        <v>74</v>
      </c>
      <c r="O138" s="554" t="s">
        <v>73</v>
      </c>
      <c r="P138" s="67" t="s">
        <v>74</v>
      </c>
    </row>
    <row r="139" spans="1:16" ht="16.5">
      <c r="A139" s="59"/>
      <c r="B139" s="358" t="s">
        <v>75</v>
      </c>
      <c r="C139" s="70" t="s">
        <v>68</v>
      </c>
      <c r="D139" s="59" t="s">
        <v>76</v>
      </c>
      <c r="E139" s="61" t="s">
        <v>474</v>
      </c>
      <c r="F139" s="59" t="s">
        <v>75</v>
      </c>
      <c r="G139" s="70" t="s">
        <v>68</v>
      </c>
      <c r="H139" s="70" t="s">
        <v>76</v>
      </c>
      <c r="I139" s="59" t="s">
        <v>75</v>
      </c>
      <c r="J139" s="70" t="s">
        <v>68</v>
      </c>
      <c r="K139" s="70" t="s">
        <v>76</v>
      </c>
      <c r="L139" s="59" t="s">
        <v>77</v>
      </c>
      <c r="M139" s="61" t="s">
        <v>71</v>
      </c>
      <c r="N139" s="59" t="s">
        <v>78</v>
      </c>
      <c r="O139" s="70" t="s">
        <v>71</v>
      </c>
      <c r="P139" s="59" t="s">
        <v>78</v>
      </c>
    </row>
    <row r="140" spans="1:16" ht="17.25" thickBot="1">
      <c r="A140" s="135"/>
      <c r="B140" s="557" t="s">
        <v>478</v>
      </c>
      <c r="C140" s="72" t="s">
        <v>71</v>
      </c>
      <c r="D140" s="71"/>
      <c r="E140" s="551"/>
      <c r="F140" s="71" t="s">
        <v>415</v>
      </c>
      <c r="G140" s="72" t="s">
        <v>71</v>
      </c>
      <c r="H140" s="550"/>
      <c r="I140" s="71" t="s">
        <v>415</v>
      </c>
      <c r="J140" s="72" t="s">
        <v>71</v>
      </c>
      <c r="K140" s="550"/>
      <c r="L140" s="71"/>
      <c r="M140" s="74" t="s">
        <v>220</v>
      </c>
      <c r="N140" s="75" t="s">
        <v>79</v>
      </c>
      <c r="O140" s="551"/>
      <c r="P140" s="71"/>
    </row>
    <row r="141" spans="1:16" ht="17.25" thickBot="1">
      <c r="A141" s="76">
        <v>1</v>
      </c>
      <c r="B141" s="77">
        <v>2</v>
      </c>
      <c r="C141" s="77">
        <v>3</v>
      </c>
      <c r="D141" s="77">
        <v>4</v>
      </c>
      <c r="E141" s="78">
        <v>5</v>
      </c>
      <c r="F141" s="78">
        <v>6</v>
      </c>
      <c r="G141" s="78">
        <v>7</v>
      </c>
      <c r="H141" s="79">
        <v>8</v>
      </c>
      <c r="I141" s="73">
        <v>9</v>
      </c>
      <c r="J141" s="73">
        <v>10</v>
      </c>
      <c r="K141" s="77">
        <v>11</v>
      </c>
      <c r="L141" s="80">
        <v>12</v>
      </c>
      <c r="M141" s="78">
        <v>13</v>
      </c>
      <c r="N141" s="78">
        <v>14</v>
      </c>
      <c r="O141" s="78">
        <v>15</v>
      </c>
      <c r="P141" s="81">
        <v>16</v>
      </c>
    </row>
    <row r="142" spans="1:16" ht="15.75">
      <c r="A142" s="178" t="s">
        <v>90</v>
      </c>
      <c r="B142" s="179"/>
      <c r="C142" s="179"/>
      <c r="D142" s="179"/>
      <c r="E142" s="179"/>
      <c r="F142" s="179"/>
      <c r="G142" s="180"/>
      <c r="H142" s="179"/>
      <c r="I142" s="179"/>
      <c r="J142" s="179"/>
      <c r="K142" s="179"/>
      <c r="L142" s="180"/>
      <c r="M142" s="180"/>
      <c r="N142" s="180"/>
      <c r="O142" s="179"/>
      <c r="P142" s="181"/>
    </row>
    <row r="143" spans="1:16" ht="15.75">
      <c r="A143" s="182" t="s">
        <v>91</v>
      </c>
      <c r="B143" s="153"/>
      <c r="C143" s="147">
        <v>1.1000000000000001</v>
      </c>
      <c r="D143" s="147"/>
      <c r="E143" s="147"/>
      <c r="F143" s="147"/>
      <c r="G143" s="147"/>
      <c r="H143" s="147"/>
      <c r="I143" s="147"/>
      <c r="J143" s="147"/>
      <c r="K143" s="147"/>
      <c r="L143" s="148"/>
      <c r="M143" s="148"/>
      <c r="N143" s="148"/>
      <c r="O143" s="147"/>
      <c r="P143" s="149"/>
    </row>
    <row r="144" spans="1:16" ht="15.75">
      <c r="A144" s="182" t="s">
        <v>92</v>
      </c>
      <c r="B144" s="153"/>
      <c r="C144" s="147">
        <v>0.5</v>
      </c>
      <c r="D144" s="147"/>
      <c r="E144" s="147"/>
      <c r="F144" s="147"/>
      <c r="G144" s="147"/>
      <c r="H144" s="147"/>
      <c r="I144" s="147"/>
      <c r="J144" s="147"/>
      <c r="K144" s="147"/>
      <c r="L144" s="148"/>
      <c r="M144" s="148"/>
      <c r="N144" s="148"/>
      <c r="O144" s="147"/>
      <c r="P144" s="149"/>
    </row>
    <row r="145" spans="1:16" ht="15.75">
      <c r="A145" s="182" t="s">
        <v>93</v>
      </c>
      <c r="B145" s="153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148"/>
      <c r="N145" s="148"/>
      <c r="O145" s="147"/>
      <c r="P145" s="149"/>
    </row>
    <row r="146" spans="1:16" ht="15.75">
      <c r="A146" s="182" t="s">
        <v>94</v>
      </c>
      <c r="B146" s="151"/>
      <c r="C146" s="151">
        <v>5.3280000000000003</v>
      </c>
      <c r="D146" s="151"/>
      <c r="E146" s="151"/>
      <c r="F146" s="151"/>
      <c r="G146" s="151"/>
      <c r="H146" s="151"/>
      <c r="I146" s="151"/>
      <c r="J146" s="151"/>
      <c r="K146" s="151"/>
      <c r="L146" s="148"/>
      <c r="M146" s="148"/>
      <c r="N146" s="148"/>
      <c r="O146" s="151"/>
      <c r="P146" s="152"/>
    </row>
    <row r="147" spans="1:16" ht="15.75">
      <c r="A147" s="182" t="s">
        <v>95</v>
      </c>
      <c r="B147" s="151"/>
      <c r="C147" s="147"/>
      <c r="D147" s="147"/>
      <c r="E147" s="147"/>
      <c r="F147" s="147"/>
      <c r="G147" s="147"/>
      <c r="H147" s="147"/>
      <c r="I147" s="147"/>
      <c r="J147" s="147"/>
      <c r="K147" s="147"/>
      <c r="L147" s="148"/>
      <c r="M147" s="148"/>
      <c r="N147" s="148"/>
      <c r="O147" s="147"/>
      <c r="P147" s="149"/>
    </row>
    <row r="148" spans="1:16" ht="16.5" thickBot="1">
      <c r="A148" s="183" t="s">
        <v>96</v>
      </c>
      <c r="B148" s="184"/>
      <c r="C148" s="158"/>
      <c r="D148" s="158"/>
      <c r="E148" s="158"/>
      <c r="F148" s="158"/>
      <c r="G148" s="158"/>
      <c r="H148" s="158"/>
      <c r="I148" s="158"/>
      <c r="J148" s="158"/>
      <c r="K148" s="158"/>
      <c r="L148" s="159"/>
      <c r="M148" s="159"/>
      <c r="N148" s="159"/>
      <c r="O148" s="158"/>
      <c r="P148" s="185"/>
    </row>
    <row r="149" spans="1:16" ht="16.5" thickBot="1">
      <c r="A149" s="186" t="s">
        <v>97</v>
      </c>
      <c r="B149" s="187">
        <f>SUM(B143:B148)</f>
        <v>0</v>
      </c>
      <c r="C149" s="187">
        <f t="shared" ref="C149:P149" si="18">SUM(C143:C148)</f>
        <v>6.9280000000000008</v>
      </c>
      <c r="D149" s="187">
        <f t="shared" si="18"/>
        <v>0</v>
      </c>
      <c r="E149" s="187">
        <f t="shared" si="18"/>
        <v>0</v>
      </c>
      <c r="F149" s="187">
        <f t="shared" si="18"/>
        <v>0</v>
      </c>
      <c r="G149" s="187">
        <f t="shared" si="18"/>
        <v>0</v>
      </c>
      <c r="H149" s="187">
        <f t="shared" si="18"/>
        <v>0</v>
      </c>
      <c r="I149" s="187">
        <f t="shared" si="18"/>
        <v>0</v>
      </c>
      <c r="J149" s="187">
        <f t="shared" si="18"/>
        <v>0</v>
      </c>
      <c r="K149" s="187">
        <f t="shared" si="18"/>
        <v>0</v>
      </c>
      <c r="L149" s="187">
        <f t="shared" si="18"/>
        <v>0</v>
      </c>
      <c r="M149" s="187">
        <f t="shared" si="18"/>
        <v>0</v>
      </c>
      <c r="N149" s="187">
        <f t="shared" si="18"/>
        <v>0</v>
      </c>
      <c r="O149" s="187">
        <f t="shared" si="18"/>
        <v>0</v>
      </c>
      <c r="P149" s="188">
        <f t="shared" si="18"/>
        <v>0</v>
      </c>
    </row>
    <row r="150" spans="1:16" ht="15.75">
      <c r="A150" s="178" t="s">
        <v>98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332"/>
    </row>
    <row r="151" spans="1:16" ht="15.75">
      <c r="A151" s="182" t="s">
        <v>99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2"/>
    </row>
    <row r="152" spans="1:16" ht="15.75">
      <c r="A152" s="182" t="s">
        <v>100</v>
      </c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2"/>
    </row>
    <row r="153" spans="1:16" ht="15.75">
      <c r="A153" s="190" t="s">
        <v>101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308"/>
    </row>
    <row r="154" spans="1:16" ht="16.5" thickBot="1">
      <c r="A154" s="327" t="s">
        <v>264</v>
      </c>
      <c r="B154" s="328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33"/>
    </row>
    <row r="155" spans="1:16" ht="16.5" thickBot="1">
      <c r="A155" s="186" t="s">
        <v>102</v>
      </c>
      <c r="B155" s="187">
        <f>SUM(B151:B154)</f>
        <v>0</v>
      </c>
      <c r="C155" s="187">
        <f t="shared" ref="C155:L155" si="19">SUM(C151:C154)</f>
        <v>0</v>
      </c>
      <c r="D155" s="187">
        <f t="shared" si="19"/>
        <v>0</v>
      </c>
      <c r="E155" s="187">
        <f t="shared" si="19"/>
        <v>0</v>
      </c>
      <c r="F155" s="187">
        <f t="shared" si="19"/>
        <v>0</v>
      </c>
      <c r="G155" s="187">
        <f t="shared" si="19"/>
        <v>0</v>
      </c>
      <c r="H155" s="187">
        <f t="shared" si="19"/>
        <v>0</v>
      </c>
      <c r="I155" s="187">
        <f t="shared" si="19"/>
        <v>0</v>
      </c>
      <c r="J155" s="187">
        <f t="shared" si="19"/>
        <v>0</v>
      </c>
      <c r="K155" s="187">
        <f t="shared" si="19"/>
        <v>0</v>
      </c>
      <c r="L155" s="187">
        <f t="shared" si="19"/>
        <v>0</v>
      </c>
      <c r="M155" s="187">
        <f>SUM(M151:M154)</f>
        <v>0</v>
      </c>
      <c r="N155" s="187">
        <f t="shared" ref="N155:P155" si="20">SUM(N151:N154)</f>
        <v>0</v>
      </c>
      <c r="O155" s="187">
        <f t="shared" si="20"/>
        <v>0</v>
      </c>
      <c r="P155" s="188">
        <f t="shared" si="20"/>
        <v>0</v>
      </c>
    </row>
    <row r="156" spans="1:16" ht="16.5" thickBot="1">
      <c r="A156" s="373" t="s">
        <v>103</v>
      </c>
      <c r="B156" s="187">
        <f>B149+B155</f>
        <v>0</v>
      </c>
      <c r="C156" s="187">
        <f t="shared" ref="C156:L156" si="21">C149+C155</f>
        <v>6.9280000000000008</v>
      </c>
      <c r="D156" s="187">
        <f t="shared" si="21"/>
        <v>0</v>
      </c>
      <c r="E156" s="187">
        <f t="shared" si="21"/>
        <v>0</v>
      </c>
      <c r="F156" s="187">
        <f t="shared" si="21"/>
        <v>0</v>
      </c>
      <c r="G156" s="187">
        <f t="shared" si="21"/>
        <v>0</v>
      </c>
      <c r="H156" s="187">
        <f t="shared" si="21"/>
        <v>0</v>
      </c>
      <c r="I156" s="187">
        <f t="shared" si="21"/>
        <v>0</v>
      </c>
      <c r="J156" s="187">
        <f t="shared" si="21"/>
        <v>0</v>
      </c>
      <c r="K156" s="187">
        <f t="shared" si="21"/>
        <v>0</v>
      </c>
      <c r="L156" s="187">
        <f t="shared" si="21"/>
        <v>0</v>
      </c>
      <c r="M156" s="187">
        <f>M149+M155</f>
        <v>0</v>
      </c>
      <c r="N156" s="187">
        <f t="shared" ref="N156:P156" si="22">N149+N155</f>
        <v>0</v>
      </c>
      <c r="O156" s="187">
        <f t="shared" si="22"/>
        <v>0</v>
      </c>
      <c r="P156" s="188">
        <f t="shared" si="22"/>
        <v>0</v>
      </c>
    </row>
    <row r="157" spans="1:16" ht="16.5">
      <c r="A157" s="251" t="s">
        <v>593</v>
      </c>
      <c r="B157" s="161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3"/>
    </row>
    <row r="158" spans="1:16" ht="15.75">
      <c r="A158" s="194" t="s">
        <v>438</v>
      </c>
      <c r="B158" s="195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7"/>
    </row>
    <row r="159" spans="1:16" ht="16.5" thickBot="1">
      <c r="A159" s="166" t="s">
        <v>527</v>
      </c>
      <c r="B159" s="198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200"/>
    </row>
  </sheetData>
  <mergeCells count="35">
    <mergeCell ref="B136:D136"/>
    <mergeCell ref="F136:H136"/>
    <mergeCell ref="I136:L136"/>
    <mergeCell ref="M136:N136"/>
    <mergeCell ref="B137:D137"/>
    <mergeCell ref="F137:H137"/>
    <mergeCell ref="M137:N137"/>
    <mergeCell ref="B103:D103"/>
    <mergeCell ref="F103:H103"/>
    <mergeCell ref="I103:L103"/>
    <mergeCell ref="M103:N103"/>
    <mergeCell ref="B104:D104"/>
    <mergeCell ref="F104:H104"/>
    <mergeCell ref="M104:N104"/>
    <mergeCell ref="B71:D71"/>
    <mergeCell ref="F71:H71"/>
    <mergeCell ref="I71:L71"/>
    <mergeCell ref="M71:N71"/>
    <mergeCell ref="B72:D72"/>
    <mergeCell ref="F72:H72"/>
    <mergeCell ref="M72:N72"/>
    <mergeCell ref="B37:D37"/>
    <mergeCell ref="F37:H37"/>
    <mergeCell ref="I37:L37"/>
    <mergeCell ref="M37:N37"/>
    <mergeCell ref="B38:D38"/>
    <mergeCell ref="F38:H38"/>
    <mergeCell ref="M38:N38"/>
    <mergeCell ref="B5:D5"/>
    <mergeCell ref="F5:H5"/>
    <mergeCell ref="I5:L5"/>
    <mergeCell ref="M5:N5"/>
    <mergeCell ref="B6:D6"/>
    <mergeCell ref="F6:H6"/>
    <mergeCell ref="M6:N6"/>
  </mergeCells>
  <pageMargins left="0.7" right="0.7" top="0.75" bottom="0.75" header="0.3" footer="0.3"/>
  <pageSetup scale="8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4"/>
  <sheetViews>
    <sheetView topLeftCell="D4" workbookViewId="0">
      <selection activeCell="E15" sqref="E15"/>
    </sheetView>
  </sheetViews>
  <sheetFormatPr defaultRowHeight="12.75"/>
  <sheetData>
    <row r="1" spans="1:16">
      <c r="A1" s="535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1095" t="s">
        <v>484</v>
      </c>
      <c r="P1" s="1096"/>
    </row>
    <row r="2" spans="1:16" ht="16.5">
      <c r="A2" s="48" t="s">
        <v>83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532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ht="17.25" thickBot="1">
      <c r="A4" s="52"/>
      <c r="B4" s="49"/>
      <c r="C4" s="49" t="s">
        <v>439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7.25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526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478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76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7.25" thickBot="1">
      <c r="A11" s="68" t="s">
        <v>467</v>
      </c>
      <c r="B11" s="136"/>
      <c r="C11" s="136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1:16" ht="15.75">
      <c r="A12" s="139">
        <v>1</v>
      </c>
      <c r="B12" s="140"/>
      <c r="C12" s="141"/>
      <c r="D12" s="141"/>
      <c r="E12" s="141"/>
      <c r="F12" s="141"/>
      <c r="G12" s="142"/>
      <c r="H12" s="141"/>
      <c r="I12" s="141"/>
      <c r="J12" s="141"/>
      <c r="K12" s="141"/>
      <c r="L12" s="141"/>
      <c r="M12" s="141"/>
      <c r="N12" s="141"/>
      <c r="O12" s="141"/>
      <c r="P12" s="143"/>
    </row>
    <row r="13" spans="1:16" ht="15.75">
      <c r="A13" s="145">
        <v>2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 ht="15.75">
      <c r="A14" s="145">
        <v>3</v>
      </c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25.5">
      <c r="A15" s="145">
        <v>4</v>
      </c>
      <c r="B15" s="150"/>
      <c r="C15" s="151"/>
      <c r="D15" s="151"/>
      <c r="E15" s="562" t="s">
        <v>677</v>
      </c>
      <c r="F15" s="151"/>
      <c r="G15" s="151"/>
      <c r="H15" s="151"/>
      <c r="I15" s="151"/>
      <c r="J15" s="151"/>
      <c r="K15" s="151"/>
      <c r="L15" s="148"/>
      <c r="M15" s="148"/>
      <c r="N15" s="148"/>
      <c r="O15" s="151"/>
      <c r="P15" s="152"/>
    </row>
    <row r="16" spans="1:16" ht="15.75">
      <c r="A16" s="145">
        <v>5</v>
      </c>
      <c r="B16" s="150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8"/>
      <c r="N16" s="148"/>
      <c r="O16" s="147"/>
      <c r="P16" s="149"/>
    </row>
    <row r="17" spans="1:17" ht="15.75">
      <c r="A17" s="145">
        <v>6</v>
      </c>
      <c r="B17" s="150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8"/>
      <c r="N17" s="148"/>
      <c r="O17" s="147"/>
      <c r="P17" s="149"/>
    </row>
    <row r="18" spans="1:17" ht="15.75">
      <c r="A18" s="145">
        <v>7</v>
      </c>
      <c r="B18" s="150"/>
      <c r="C18" s="153"/>
      <c r="D18" s="153"/>
      <c r="E18" s="153"/>
      <c r="F18" s="153"/>
      <c r="G18" s="153"/>
      <c r="H18" s="153"/>
      <c r="I18" s="153"/>
      <c r="J18" s="153"/>
      <c r="K18" s="153"/>
      <c r="L18" s="148"/>
      <c r="M18" s="148"/>
      <c r="N18" s="148"/>
      <c r="O18" s="153"/>
      <c r="P18" s="154"/>
    </row>
    <row r="19" spans="1:17" ht="15.75">
      <c r="A19" s="145">
        <v>8</v>
      </c>
      <c r="B19" s="150"/>
      <c r="C19" s="153"/>
      <c r="D19" s="153"/>
      <c r="E19" s="153"/>
      <c r="F19" s="153"/>
      <c r="G19" s="153"/>
      <c r="H19" s="153"/>
      <c r="I19" s="153"/>
      <c r="J19" s="153"/>
      <c r="K19" s="153"/>
      <c r="L19" s="148"/>
      <c r="M19" s="148"/>
      <c r="N19" s="148"/>
      <c r="O19" s="153"/>
      <c r="P19" s="154"/>
    </row>
    <row r="20" spans="1:17" ht="15.75">
      <c r="A20" s="145">
        <v>9</v>
      </c>
      <c r="B20" s="150"/>
      <c r="C20" s="153"/>
      <c r="D20" s="153"/>
      <c r="E20" s="153"/>
      <c r="F20" s="153"/>
      <c r="G20" s="153"/>
      <c r="H20" s="153"/>
      <c r="I20" s="153"/>
      <c r="J20" s="153"/>
      <c r="K20" s="153"/>
      <c r="L20" s="148"/>
      <c r="M20" s="148"/>
      <c r="N20" s="148"/>
      <c r="O20" s="153"/>
      <c r="P20" s="154"/>
    </row>
    <row r="21" spans="1:17" ht="16.5" thickBot="1">
      <c r="A21" s="155">
        <v>10</v>
      </c>
      <c r="B21" s="156"/>
      <c r="C21" s="157"/>
      <c r="D21" s="157"/>
      <c r="E21" s="157"/>
      <c r="F21" s="157"/>
      <c r="G21" s="158"/>
      <c r="H21" s="157"/>
      <c r="I21" s="157"/>
      <c r="J21" s="157"/>
      <c r="K21" s="157"/>
      <c r="L21" s="159"/>
      <c r="M21" s="159"/>
      <c r="N21" s="159"/>
      <c r="O21" s="157"/>
      <c r="P21" s="160"/>
    </row>
    <row r="22" spans="1:17" ht="16.5" thickBot="1">
      <c r="A22" s="307" t="s">
        <v>88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</row>
    <row r="23" spans="1:17" ht="16.5">
      <c r="A23" s="251" t="s">
        <v>593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2"/>
    </row>
    <row r="24" spans="1:17" ht="16.5" thickBot="1">
      <c r="A24" s="166" t="s">
        <v>527</v>
      </c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4"/>
      <c r="Q24" t="s">
        <v>495</v>
      </c>
    </row>
  </sheetData>
  <mergeCells count="8">
    <mergeCell ref="B6:D6"/>
    <mergeCell ref="F6:H6"/>
    <mergeCell ref="M6:N6"/>
    <mergeCell ref="O1:P1"/>
    <mergeCell ref="B5:D5"/>
    <mergeCell ref="F5:H5"/>
    <mergeCell ref="I5:L5"/>
    <mergeCell ref="M5:N5"/>
  </mergeCells>
  <pageMargins left="0.7" right="0.7" top="0.75" bottom="0.75" header="0.3" footer="0.3"/>
  <pageSetup scale="8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28"/>
  <sheetViews>
    <sheetView workbookViewId="0">
      <selection activeCell="E14" sqref="E14"/>
    </sheetView>
  </sheetViews>
  <sheetFormatPr defaultRowHeight="12.75"/>
  <sheetData>
    <row r="1" spans="1:16">
      <c r="A1" s="535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1095" t="s">
        <v>485</v>
      </c>
      <c r="P1" s="1096"/>
    </row>
    <row r="2" spans="1:16" ht="16.5">
      <c r="A2" s="48" t="s">
        <v>83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531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ht="17.25" thickBot="1">
      <c r="A4" s="52"/>
      <c r="B4" s="49"/>
      <c r="C4" s="49" t="s">
        <v>441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7.25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526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478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76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5.75">
      <c r="A11" s="178" t="s">
        <v>90</v>
      </c>
      <c r="B11" s="179"/>
      <c r="C11" s="179"/>
      <c r="D11" s="179"/>
      <c r="E11" s="179"/>
      <c r="F11" s="179"/>
      <c r="G11" s="180"/>
      <c r="H11" s="179"/>
      <c r="I11" s="179"/>
      <c r="J11" s="179"/>
      <c r="K11" s="179"/>
      <c r="L11" s="180"/>
      <c r="M11" s="180"/>
      <c r="N11" s="180"/>
      <c r="O11" s="179"/>
      <c r="P11" s="181"/>
    </row>
    <row r="12" spans="1:16" ht="15.75">
      <c r="A12" s="182" t="s">
        <v>91</v>
      </c>
      <c r="B12" s="153"/>
      <c r="C12" s="147"/>
      <c r="D12" s="147"/>
      <c r="E12" s="147"/>
      <c r="F12" s="147"/>
      <c r="G12" s="147"/>
      <c r="H12" s="147"/>
      <c r="I12" s="147"/>
      <c r="J12" s="147"/>
      <c r="K12" s="147"/>
      <c r="L12" s="148"/>
      <c r="M12" s="148"/>
      <c r="N12" s="148"/>
      <c r="O12" s="147"/>
      <c r="P12" s="149"/>
    </row>
    <row r="13" spans="1:16" ht="15.75">
      <c r="A13" s="182" t="s">
        <v>92</v>
      </c>
      <c r="B13" s="153"/>
      <c r="C13" s="147"/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 ht="25.5">
      <c r="A14" s="182" t="s">
        <v>93</v>
      </c>
      <c r="B14" s="153"/>
      <c r="C14" s="147"/>
      <c r="D14" s="147"/>
      <c r="E14" s="561" t="s">
        <v>677</v>
      </c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15.75">
      <c r="A15" s="182" t="s">
        <v>94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48"/>
      <c r="M15" s="148"/>
      <c r="N15" s="148"/>
      <c r="O15" s="151"/>
      <c r="P15" s="152"/>
    </row>
    <row r="16" spans="1:16" ht="15.75">
      <c r="A16" s="182" t="s">
        <v>95</v>
      </c>
      <c r="B16" s="151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8"/>
      <c r="N16" s="148"/>
      <c r="O16" s="147"/>
      <c r="P16" s="149"/>
    </row>
    <row r="17" spans="1:16" ht="16.5" thickBot="1">
      <c r="A17" s="183" t="s">
        <v>96</v>
      </c>
      <c r="B17" s="184"/>
      <c r="C17" s="158"/>
      <c r="D17" s="158"/>
      <c r="E17" s="158"/>
      <c r="F17" s="158"/>
      <c r="G17" s="158"/>
      <c r="H17" s="158"/>
      <c r="I17" s="158"/>
      <c r="J17" s="158"/>
      <c r="K17" s="158"/>
      <c r="L17" s="159"/>
      <c r="M17" s="159"/>
      <c r="N17" s="159"/>
      <c r="O17" s="158"/>
      <c r="P17" s="185"/>
    </row>
    <row r="18" spans="1:16" ht="16.5" thickBot="1">
      <c r="A18" s="186" t="s">
        <v>97</v>
      </c>
      <c r="B18" s="187">
        <f>SUM(B12:B17)</f>
        <v>0</v>
      </c>
      <c r="C18" s="187">
        <f t="shared" ref="C18:P18" si="0">SUM(C12:C17)</f>
        <v>0</v>
      </c>
      <c r="D18" s="187">
        <f t="shared" si="0"/>
        <v>0</v>
      </c>
      <c r="E18" s="187">
        <f t="shared" si="0"/>
        <v>0</v>
      </c>
      <c r="F18" s="187">
        <f t="shared" si="0"/>
        <v>0</v>
      </c>
      <c r="G18" s="187">
        <f t="shared" si="0"/>
        <v>0</v>
      </c>
      <c r="H18" s="187">
        <f t="shared" si="0"/>
        <v>0</v>
      </c>
      <c r="I18" s="187">
        <f t="shared" si="0"/>
        <v>0</v>
      </c>
      <c r="J18" s="187">
        <f t="shared" si="0"/>
        <v>0</v>
      </c>
      <c r="K18" s="187">
        <f t="shared" si="0"/>
        <v>0</v>
      </c>
      <c r="L18" s="187">
        <f t="shared" si="0"/>
        <v>0</v>
      </c>
      <c r="M18" s="187">
        <f t="shared" si="0"/>
        <v>0</v>
      </c>
      <c r="N18" s="187">
        <f t="shared" si="0"/>
        <v>0</v>
      </c>
      <c r="O18" s="187">
        <f t="shared" si="0"/>
        <v>0</v>
      </c>
      <c r="P18" s="188">
        <f t="shared" si="0"/>
        <v>0</v>
      </c>
    </row>
    <row r="19" spans="1:16" ht="15.75">
      <c r="A19" s="178" t="s">
        <v>98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332"/>
    </row>
    <row r="20" spans="1:16" ht="15.75">
      <c r="A20" s="182" t="s">
        <v>99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/>
    </row>
    <row r="21" spans="1:16" ht="15.75">
      <c r="A21" s="182" t="s">
        <v>100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6" ht="15.75">
      <c r="A22" s="190" t="s">
        <v>101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308"/>
    </row>
    <row r="23" spans="1:16" ht="16.5" thickBot="1">
      <c r="A23" s="327" t="s">
        <v>264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33"/>
    </row>
    <row r="24" spans="1:16" ht="16.5" thickBot="1">
      <c r="A24" s="186" t="s">
        <v>102</v>
      </c>
      <c r="B24" s="187">
        <f>SUM(B20:B23)</f>
        <v>0</v>
      </c>
      <c r="C24" s="187">
        <f t="shared" ref="C24:P24" si="1">SUM(C20:C23)</f>
        <v>0</v>
      </c>
      <c r="D24" s="187">
        <f t="shared" si="1"/>
        <v>0</v>
      </c>
      <c r="E24" s="187">
        <f t="shared" si="1"/>
        <v>0</v>
      </c>
      <c r="F24" s="187">
        <f t="shared" si="1"/>
        <v>0</v>
      </c>
      <c r="G24" s="187">
        <f t="shared" si="1"/>
        <v>0</v>
      </c>
      <c r="H24" s="187">
        <f t="shared" si="1"/>
        <v>0</v>
      </c>
      <c r="I24" s="187">
        <f t="shared" si="1"/>
        <v>0</v>
      </c>
      <c r="J24" s="187">
        <f t="shared" si="1"/>
        <v>0</v>
      </c>
      <c r="K24" s="187">
        <f t="shared" si="1"/>
        <v>0</v>
      </c>
      <c r="L24" s="187">
        <f t="shared" si="1"/>
        <v>0</v>
      </c>
      <c r="M24" s="187">
        <f>SUM(M20:M23)</f>
        <v>0</v>
      </c>
      <c r="N24" s="187">
        <f t="shared" si="1"/>
        <v>0</v>
      </c>
      <c r="O24" s="187">
        <f t="shared" si="1"/>
        <v>0</v>
      </c>
      <c r="P24" s="188">
        <f t="shared" si="1"/>
        <v>0</v>
      </c>
    </row>
    <row r="25" spans="1:16" ht="16.5" thickBot="1">
      <c r="A25" s="373" t="s">
        <v>103</v>
      </c>
      <c r="B25" s="187">
        <f>B18+B24</f>
        <v>0</v>
      </c>
      <c r="C25" s="187">
        <f t="shared" ref="C25:P25" si="2">C18+C24</f>
        <v>0</v>
      </c>
      <c r="D25" s="187">
        <f t="shared" si="2"/>
        <v>0</v>
      </c>
      <c r="E25" s="187">
        <f t="shared" si="2"/>
        <v>0</v>
      </c>
      <c r="F25" s="187">
        <f t="shared" si="2"/>
        <v>0</v>
      </c>
      <c r="G25" s="187">
        <f t="shared" si="2"/>
        <v>0</v>
      </c>
      <c r="H25" s="187">
        <f t="shared" si="2"/>
        <v>0</v>
      </c>
      <c r="I25" s="187">
        <f t="shared" si="2"/>
        <v>0</v>
      </c>
      <c r="J25" s="187">
        <f t="shared" si="2"/>
        <v>0</v>
      </c>
      <c r="K25" s="187">
        <f t="shared" si="2"/>
        <v>0</v>
      </c>
      <c r="L25" s="187">
        <f t="shared" si="2"/>
        <v>0</v>
      </c>
      <c r="M25" s="187">
        <f>M18+M24</f>
        <v>0</v>
      </c>
      <c r="N25" s="187">
        <f t="shared" si="2"/>
        <v>0</v>
      </c>
      <c r="O25" s="187">
        <f t="shared" si="2"/>
        <v>0</v>
      </c>
      <c r="P25" s="188">
        <f t="shared" si="2"/>
        <v>0</v>
      </c>
    </row>
    <row r="26" spans="1:16" ht="16.5">
      <c r="A26" s="251" t="s">
        <v>593</v>
      </c>
      <c r="B26" s="16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3"/>
    </row>
    <row r="27" spans="1:16" ht="15.75">
      <c r="A27" s="194" t="s">
        <v>440</v>
      </c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</row>
    <row r="28" spans="1:16" ht="16.5" thickBot="1">
      <c r="A28" s="166" t="s">
        <v>527</v>
      </c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</row>
  </sheetData>
  <mergeCells count="8">
    <mergeCell ref="B6:D6"/>
    <mergeCell ref="F6:H6"/>
    <mergeCell ref="M6:N6"/>
    <mergeCell ref="O1:P1"/>
    <mergeCell ref="B5:D5"/>
    <mergeCell ref="F5:H5"/>
    <mergeCell ref="I5:L5"/>
    <mergeCell ref="M5:N5"/>
  </mergeCells>
  <pageMargins left="0.7" right="0.7" top="0.75" bottom="0.75" header="0.3" footer="0.3"/>
  <pageSetup scale="8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21"/>
  <sheetViews>
    <sheetView topLeftCell="A4" workbookViewId="0">
      <selection activeCell="B19" sqref="B19:P19"/>
    </sheetView>
  </sheetViews>
  <sheetFormatPr defaultRowHeight="12.75"/>
  <cols>
    <col min="1" max="1" width="11.7109375" customWidth="1"/>
  </cols>
  <sheetData>
    <row r="1" spans="1:16">
      <c r="A1" s="535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1095" t="s">
        <v>486</v>
      </c>
      <c r="P1" s="1096"/>
    </row>
    <row r="2" spans="1:16" ht="16.5">
      <c r="A2" s="555" t="s">
        <v>614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528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ht="17.25" thickBot="1">
      <c r="A4" s="52"/>
      <c r="B4" s="49"/>
      <c r="C4" s="49" t="s">
        <v>442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7.25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526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478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76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7.25" thickBot="1">
      <c r="A11" s="68" t="s">
        <v>468</v>
      </c>
      <c r="B11" s="136"/>
      <c r="C11" s="136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1:16" ht="15.75">
      <c r="A12" s="139" t="s">
        <v>661</v>
      </c>
      <c r="B12" s="140">
        <f>+'P-5(H) (i)'!B25</f>
        <v>6.3239999999999998</v>
      </c>
      <c r="C12" s="140">
        <f>+'P-5(H) (i)'!C25</f>
        <v>23.012999999999998</v>
      </c>
      <c r="D12" s="140">
        <f>+'P-5(H) (i)'!D25</f>
        <v>0</v>
      </c>
      <c r="E12" s="140">
        <f>+'P-5(H) (i)'!E25</f>
        <v>0</v>
      </c>
      <c r="F12" s="140">
        <f>+'P-5(H) (i)'!F25</f>
        <v>0</v>
      </c>
      <c r="G12" s="140">
        <f>+'P-5(H) (i)'!G25</f>
        <v>0</v>
      </c>
      <c r="H12" s="140">
        <f>+'P-5(H) (i)'!H25</f>
        <v>0</v>
      </c>
      <c r="I12" s="140">
        <f>+'P-5(H) (i)'!I25</f>
        <v>0</v>
      </c>
      <c r="J12" s="140">
        <f>+'P-5(H) (i)'!J25</f>
        <v>0</v>
      </c>
      <c r="K12" s="140">
        <f>+'P-5(H) (i)'!K25</f>
        <v>0</v>
      </c>
      <c r="L12" s="140">
        <f>+'P-5(H) (i)'!L25</f>
        <v>0</v>
      </c>
      <c r="M12" s="140">
        <f>+'P-5(H) (i)'!M25</f>
        <v>0</v>
      </c>
      <c r="N12" s="140">
        <f>+'P-5(H) (i)'!N25</f>
        <v>0</v>
      </c>
      <c r="O12" s="140">
        <f>+'P-5(H) (i)'!O25</f>
        <v>0</v>
      </c>
      <c r="P12" s="140">
        <f>+'P-5(H) (i)'!P25</f>
        <v>0</v>
      </c>
    </row>
    <row r="13" spans="1:16" ht="15.75">
      <c r="A13" s="145" t="s">
        <v>662</v>
      </c>
      <c r="B13" s="146">
        <f>+'P-5(H) (i)'!B57</f>
        <v>41.015999999999998</v>
      </c>
      <c r="C13" s="146">
        <f>+'P-5(H) (i)'!C57</f>
        <v>82.751000000000005</v>
      </c>
      <c r="D13" s="146">
        <f>+'P-5(H) (i)'!D57</f>
        <v>0</v>
      </c>
      <c r="E13" s="146">
        <f>+'P-5(H) (i)'!E57</f>
        <v>0</v>
      </c>
      <c r="F13" s="146">
        <f>+'P-5(H) (i)'!F57</f>
        <v>0</v>
      </c>
      <c r="G13" s="146">
        <f>+'P-5(H) (i)'!G57</f>
        <v>0</v>
      </c>
      <c r="H13" s="146">
        <f>+'P-5(H) (i)'!H57</f>
        <v>0</v>
      </c>
      <c r="I13" s="146">
        <f>+'P-5(H) (i)'!I57</f>
        <v>0</v>
      </c>
      <c r="J13" s="146">
        <f>+'P-5(H) (i)'!J57</f>
        <v>0</v>
      </c>
      <c r="K13" s="146">
        <f>+'P-5(H) (i)'!K57</f>
        <v>0</v>
      </c>
      <c r="L13" s="146">
        <f>+'P-5(H) (i)'!L57</f>
        <v>0</v>
      </c>
      <c r="M13" s="146">
        <f>+'P-5(H) (i)'!M57</f>
        <v>0</v>
      </c>
      <c r="N13" s="146">
        <f>+'P-5(H) (i)'!N57</f>
        <v>0</v>
      </c>
      <c r="O13" s="146">
        <f>+'P-5(H) (i)'!O57</f>
        <v>0</v>
      </c>
      <c r="P13" s="146">
        <f>+'P-5(H) (i)'!P57</f>
        <v>0</v>
      </c>
    </row>
    <row r="14" spans="1:16" ht="15.75">
      <c r="A14" s="145" t="s">
        <v>663</v>
      </c>
      <c r="B14" s="146">
        <f>+'P-5(H) (i)'!B90</f>
        <v>132.73499999999999</v>
      </c>
      <c r="C14" s="146">
        <f>+'P-5(H) (i)'!C90</f>
        <v>287.71000000000004</v>
      </c>
      <c r="D14" s="146">
        <f>+'P-5(H) (i)'!D90</f>
        <v>0</v>
      </c>
      <c r="E14" s="146">
        <f>+'P-5(H) (i)'!E90</f>
        <v>0</v>
      </c>
      <c r="F14" s="146">
        <f>+'P-5(H) (i)'!F90</f>
        <v>0</v>
      </c>
      <c r="G14" s="146">
        <f>+'P-5(H) (i)'!G90</f>
        <v>0</v>
      </c>
      <c r="H14" s="146">
        <f>+'P-5(H) (i)'!H90</f>
        <v>0</v>
      </c>
      <c r="I14" s="146">
        <f>+'P-5(H) (i)'!I90</f>
        <v>0</v>
      </c>
      <c r="J14" s="146">
        <f>+'P-5(H) (i)'!J90</f>
        <v>0</v>
      </c>
      <c r="K14" s="146">
        <f>+'P-5(H) (i)'!K90</f>
        <v>0</v>
      </c>
      <c r="L14" s="146">
        <f>+'P-5(H) (i)'!L90</f>
        <v>0</v>
      </c>
      <c r="M14" s="146">
        <f>+'P-5(H) (i)'!M90</f>
        <v>0</v>
      </c>
      <c r="N14" s="146">
        <f>+'P-5(H) (i)'!N90</f>
        <v>0</v>
      </c>
      <c r="O14" s="146">
        <f>+'P-5(H) (i)'!O90</f>
        <v>0</v>
      </c>
      <c r="P14" s="146">
        <f>+'P-5(H) (i)'!P90</f>
        <v>0</v>
      </c>
    </row>
    <row r="15" spans="1:16" ht="15.75">
      <c r="A15" s="145" t="s">
        <v>664</v>
      </c>
      <c r="B15" s="150">
        <f>+'P-5(H) (i)'!B122</f>
        <v>0</v>
      </c>
      <c r="C15" s="150">
        <f>+'P-5(H) (i)'!C122</f>
        <v>18.927</v>
      </c>
      <c r="D15" s="150">
        <f>+'P-5(H) (i)'!D122</f>
        <v>0</v>
      </c>
      <c r="E15" s="150">
        <f>+'P-5(H) (i)'!E122</f>
        <v>0</v>
      </c>
      <c r="F15" s="150">
        <f>+'P-5(H) (i)'!F122</f>
        <v>0</v>
      </c>
      <c r="G15" s="150">
        <f>+'P-5(H) (i)'!G122</f>
        <v>0</v>
      </c>
      <c r="H15" s="150">
        <f>+'P-5(H) (i)'!H122</f>
        <v>0</v>
      </c>
      <c r="I15" s="150">
        <f>+'P-5(H) (i)'!I122</f>
        <v>0</v>
      </c>
      <c r="J15" s="150">
        <f>+'P-5(H) (i)'!J122</f>
        <v>0</v>
      </c>
      <c r="K15" s="150">
        <f>+'P-5(H) (i)'!K122</f>
        <v>0</v>
      </c>
      <c r="L15" s="150">
        <f>+'P-5(H) (i)'!L122</f>
        <v>0</v>
      </c>
      <c r="M15" s="150">
        <f>+'P-5(H) (i)'!M122</f>
        <v>0</v>
      </c>
      <c r="N15" s="150">
        <f>+'P-5(H) (i)'!N122</f>
        <v>0</v>
      </c>
      <c r="O15" s="150">
        <f>+'P-5(H) (i)'!O122</f>
        <v>0</v>
      </c>
      <c r="P15" s="150">
        <f>+'P-5(H) (i)'!P122</f>
        <v>0</v>
      </c>
    </row>
    <row r="16" spans="1:16" ht="15.75">
      <c r="A16" s="145" t="s">
        <v>665</v>
      </c>
      <c r="B16" s="150">
        <f>+'P-5(H) (i)'!B154</f>
        <v>0</v>
      </c>
      <c r="C16" s="150">
        <f>+'P-5(H) (i)'!C154</f>
        <v>13.363</v>
      </c>
      <c r="D16" s="150">
        <f>+'P-5(H) (i)'!D154</f>
        <v>0</v>
      </c>
      <c r="E16" s="150">
        <f>+'P-5(H) (i)'!E154</f>
        <v>0</v>
      </c>
      <c r="F16" s="150">
        <f>+'P-5(H) (i)'!F154</f>
        <v>0</v>
      </c>
      <c r="G16" s="150">
        <f>+'P-5(H) (i)'!G154</f>
        <v>0</v>
      </c>
      <c r="H16" s="150">
        <f>+'P-5(H) (i)'!H154</f>
        <v>0</v>
      </c>
      <c r="I16" s="150">
        <f>+'P-5(H) (i)'!I154</f>
        <v>0</v>
      </c>
      <c r="J16" s="150">
        <f>+'P-5(H) (i)'!J154</f>
        <v>0</v>
      </c>
      <c r="K16" s="150">
        <f>+'P-5(H) (i)'!K154</f>
        <v>0</v>
      </c>
      <c r="L16" s="150">
        <f>+'P-5(H) (i)'!L154</f>
        <v>0</v>
      </c>
      <c r="M16" s="150">
        <f>+'P-5(H) (i)'!M154</f>
        <v>0</v>
      </c>
      <c r="N16" s="150">
        <f>+'P-5(H) (i)'!N154</f>
        <v>0</v>
      </c>
      <c r="O16" s="150">
        <f>+'P-5(H) (i)'!O154</f>
        <v>0</v>
      </c>
      <c r="P16" s="150">
        <f>+'P-5(H) (i)'!P154</f>
        <v>0</v>
      </c>
    </row>
    <row r="17" spans="1:16" ht="15.75">
      <c r="A17" s="145" t="s">
        <v>666</v>
      </c>
      <c r="B17" s="150">
        <f>+'P-5(H) (i)'!B187</f>
        <v>32.06</v>
      </c>
      <c r="C17" s="150">
        <f>+'P-5(H) (i)'!C187</f>
        <v>486.16100000000006</v>
      </c>
      <c r="D17" s="150">
        <f>+'P-5(H) (i)'!D187</f>
        <v>0</v>
      </c>
      <c r="E17" s="150">
        <f>+'P-5(H) (i)'!E187</f>
        <v>0</v>
      </c>
      <c r="F17" s="150">
        <f>+'P-5(H) (i)'!F187</f>
        <v>0</v>
      </c>
      <c r="G17" s="150">
        <f>+'P-5(H) (i)'!G187</f>
        <v>0</v>
      </c>
      <c r="H17" s="150">
        <f>+'P-5(H) (i)'!H187</f>
        <v>0</v>
      </c>
      <c r="I17" s="150">
        <f>+'P-5(H) (i)'!I187</f>
        <v>0</v>
      </c>
      <c r="J17" s="150">
        <f>+'P-5(H) (i)'!J187</f>
        <v>0</v>
      </c>
      <c r="K17" s="150">
        <f>+'P-5(H) (i)'!K187</f>
        <v>0</v>
      </c>
      <c r="L17" s="150">
        <f>+'P-5(H) (i)'!L187</f>
        <v>0</v>
      </c>
      <c r="M17" s="150">
        <f>+'P-5(H) (i)'!M187</f>
        <v>0</v>
      </c>
      <c r="N17" s="150">
        <f>+'P-5(H) (i)'!N187</f>
        <v>0</v>
      </c>
      <c r="O17" s="150">
        <f>+'P-5(H) (i)'!O187</f>
        <v>0</v>
      </c>
      <c r="P17" s="150">
        <f>+'P-5(H) (i)'!P187</f>
        <v>0</v>
      </c>
    </row>
    <row r="18" spans="1:16" ht="16.5" thickBot="1">
      <c r="A18" s="145" t="s">
        <v>667</v>
      </c>
      <c r="B18" s="150">
        <f>+'P-5(H) (i)'!B220</f>
        <v>0</v>
      </c>
      <c r="C18" s="150">
        <f>+'P-5(H) (i)'!C220</f>
        <v>7.4880000000000004</v>
      </c>
      <c r="D18" s="150">
        <f>+'P-5(H) (i)'!D220</f>
        <v>0</v>
      </c>
      <c r="E18" s="150">
        <f>+'P-5(H) (i)'!E220</f>
        <v>0</v>
      </c>
      <c r="F18" s="150">
        <f>+'P-5(H) (i)'!F220</f>
        <v>0</v>
      </c>
      <c r="G18" s="150">
        <f>+'P-5(H) (i)'!G220</f>
        <v>0</v>
      </c>
      <c r="H18" s="150">
        <f>+'P-5(H) (i)'!H220</f>
        <v>0</v>
      </c>
      <c r="I18" s="150">
        <f>+'P-5(H) (i)'!I220</f>
        <v>0</v>
      </c>
      <c r="J18" s="150">
        <f>+'P-5(H) (i)'!J220</f>
        <v>0</v>
      </c>
      <c r="K18" s="150">
        <f>+'P-5(H) (i)'!K220</f>
        <v>0</v>
      </c>
      <c r="L18" s="150">
        <f>+'P-5(H) (i)'!L220</f>
        <v>0</v>
      </c>
      <c r="M18" s="150">
        <f>+'P-5(H) (i)'!M220</f>
        <v>0</v>
      </c>
      <c r="N18" s="150">
        <f>+'P-5(H) (i)'!N220</f>
        <v>0</v>
      </c>
      <c r="O18" s="150">
        <f>+'P-5(H) (i)'!O220</f>
        <v>0</v>
      </c>
      <c r="P18" s="150">
        <f>+'P-5(H) (i)'!P220</f>
        <v>0</v>
      </c>
    </row>
    <row r="19" spans="1:16" ht="16.5" thickBot="1">
      <c r="A19" s="307" t="s">
        <v>88</v>
      </c>
      <c r="B19" s="161">
        <f>SUM(B12:B18)</f>
        <v>212.13499999999999</v>
      </c>
      <c r="C19" s="161">
        <f t="shared" ref="C19:P19" si="0">SUM(C12:C18)</f>
        <v>919.41300000000024</v>
      </c>
      <c r="D19" s="161">
        <f t="shared" si="0"/>
        <v>0</v>
      </c>
      <c r="E19" s="161">
        <f t="shared" si="0"/>
        <v>0</v>
      </c>
      <c r="F19" s="161">
        <f t="shared" si="0"/>
        <v>0</v>
      </c>
      <c r="G19" s="161">
        <f t="shared" si="0"/>
        <v>0</v>
      </c>
      <c r="H19" s="161">
        <f t="shared" si="0"/>
        <v>0</v>
      </c>
      <c r="I19" s="161">
        <f t="shared" si="0"/>
        <v>0</v>
      </c>
      <c r="J19" s="161">
        <f t="shared" si="0"/>
        <v>0</v>
      </c>
      <c r="K19" s="161">
        <f t="shared" si="0"/>
        <v>0</v>
      </c>
      <c r="L19" s="161">
        <f t="shared" si="0"/>
        <v>0</v>
      </c>
      <c r="M19" s="161">
        <f t="shared" si="0"/>
        <v>0</v>
      </c>
      <c r="N19" s="161">
        <f t="shared" si="0"/>
        <v>0</v>
      </c>
      <c r="O19" s="161">
        <f t="shared" si="0"/>
        <v>0</v>
      </c>
      <c r="P19" s="161">
        <f t="shared" si="0"/>
        <v>0</v>
      </c>
    </row>
    <row r="20" spans="1:16" ht="16.5">
      <c r="A20" s="251" t="s">
        <v>593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2"/>
    </row>
    <row r="21" spans="1:16" ht="16.5" thickBot="1">
      <c r="A21" s="166" t="s">
        <v>527</v>
      </c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4"/>
    </row>
  </sheetData>
  <mergeCells count="8">
    <mergeCell ref="B6:D6"/>
    <mergeCell ref="F6:H6"/>
    <mergeCell ref="M6:N6"/>
    <mergeCell ref="O1:P1"/>
    <mergeCell ref="B5:D5"/>
    <mergeCell ref="F5:H5"/>
    <mergeCell ref="I5:L5"/>
    <mergeCell ref="M5:N5"/>
  </mergeCells>
  <pageMargins left="0.7" right="0.7" top="0.75" bottom="0.75" header="0.3" footer="0.3"/>
  <pageSetup paperSize="9" scale="91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23"/>
  <sheetViews>
    <sheetView topLeftCell="A190" workbookViewId="0">
      <selection activeCell="C218" sqref="C218"/>
    </sheetView>
  </sheetViews>
  <sheetFormatPr defaultRowHeight="12.75"/>
  <cols>
    <col min="1" max="1" width="29.85546875" customWidth="1"/>
  </cols>
  <sheetData>
    <row r="1" spans="1:16">
      <c r="A1" s="535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1095" t="s">
        <v>487</v>
      </c>
      <c r="P1" s="1096"/>
    </row>
    <row r="2" spans="1:16" ht="16.5">
      <c r="A2" s="555" t="s">
        <v>613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530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ht="17.25" thickBot="1">
      <c r="A4" s="52"/>
      <c r="B4" s="49"/>
      <c r="C4" s="556" t="s">
        <v>668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7.25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526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478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76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5.75">
      <c r="A11" s="178" t="s">
        <v>90</v>
      </c>
      <c r="B11" s="179"/>
      <c r="C11" s="179"/>
      <c r="D11" s="179"/>
      <c r="E11" s="179"/>
      <c r="F11" s="179"/>
      <c r="G11" s="180"/>
      <c r="H11" s="179"/>
      <c r="I11" s="179"/>
      <c r="J11" s="179"/>
      <c r="K11" s="179"/>
      <c r="L11" s="180"/>
      <c r="M11" s="180"/>
      <c r="N11" s="180"/>
      <c r="O11" s="179"/>
      <c r="P11" s="181"/>
    </row>
    <row r="12" spans="1:16" ht="15.75">
      <c r="A12" s="182" t="s">
        <v>91</v>
      </c>
      <c r="B12" s="153"/>
      <c r="C12" s="147">
        <v>10</v>
      </c>
      <c r="D12" s="147"/>
      <c r="E12" s="147"/>
      <c r="F12" s="147"/>
      <c r="G12" s="147"/>
      <c r="H12" s="147"/>
      <c r="I12" s="147"/>
      <c r="J12" s="147"/>
      <c r="K12" s="147"/>
      <c r="L12" s="148"/>
      <c r="M12" s="148"/>
      <c r="N12" s="148"/>
      <c r="O12" s="147"/>
      <c r="P12" s="149"/>
    </row>
    <row r="13" spans="1:16" ht="15.75">
      <c r="A13" s="182" t="s">
        <v>92</v>
      </c>
      <c r="B13" s="153"/>
      <c r="C13" s="147">
        <v>0.99099999999999999</v>
      </c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 ht="15.75">
      <c r="A14" s="182" t="s">
        <v>93</v>
      </c>
      <c r="B14" s="153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15.75">
      <c r="A15" s="182" t="s">
        <v>94</v>
      </c>
      <c r="B15" s="151"/>
      <c r="C15" s="151">
        <v>1.609</v>
      </c>
      <c r="D15" s="151"/>
      <c r="E15" s="151"/>
      <c r="F15" s="151"/>
      <c r="G15" s="151"/>
      <c r="H15" s="151"/>
      <c r="I15" s="151"/>
      <c r="J15" s="151"/>
      <c r="K15" s="151"/>
      <c r="L15" s="148"/>
      <c r="M15" s="148"/>
      <c r="N15" s="148"/>
      <c r="O15" s="151"/>
      <c r="P15" s="152"/>
    </row>
    <row r="16" spans="1:16" ht="15.75">
      <c r="A16" s="182" t="s">
        <v>95</v>
      </c>
      <c r="B16" s="151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8"/>
      <c r="N16" s="148"/>
      <c r="O16" s="147"/>
      <c r="P16" s="149"/>
    </row>
    <row r="17" spans="1:17" ht="16.5" thickBot="1">
      <c r="A17" s="183" t="s">
        <v>96</v>
      </c>
      <c r="B17" s="184"/>
      <c r="C17" s="158">
        <v>10.413</v>
      </c>
      <c r="D17" s="158"/>
      <c r="E17" s="158"/>
      <c r="F17" s="158"/>
      <c r="G17" s="158"/>
      <c r="H17" s="158"/>
      <c r="I17" s="158"/>
      <c r="J17" s="158"/>
      <c r="K17" s="158"/>
      <c r="L17" s="159"/>
      <c r="M17" s="159"/>
      <c r="N17" s="159"/>
      <c r="O17" s="158"/>
      <c r="P17" s="185"/>
    </row>
    <row r="18" spans="1:17" ht="16.5" thickBot="1">
      <c r="A18" s="186" t="s">
        <v>97</v>
      </c>
      <c r="B18" s="187">
        <f>SUM(B12:B17)</f>
        <v>0</v>
      </c>
      <c r="C18" s="187">
        <f t="shared" ref="C18:P18" si="0">SUM(C12:C17)</f>
        <v>23.012999999999998</v>
      </c>
      <c r="D18" s="187">
        <f t="shared" si="0"/>
        <v>0</v>
      </c>
      <c r="E18" s="187">
        <f t="shared" si="0"/>
        <v>0</v>
      </c>
      <c r="F18" s="187">
        <f t="shared" si="0"/>
        <v>0</v>
      </c>
      <c r="G18" s="187">
        <f t="shared" si="0"/>
        <v>0</v>
      </c>
      <c r="H18" s="187">
        <f t="shared" si="0"/>
        <v>0</v>
      </c>
      <c r="I18" s="187">
        <f t="shared" si="0"/>
        <v>0</v>
      </c>
      <c r="J18" s="187">
        <f t="shared" si="0"/>
        <v>0</v>
      </c>
      <c r="K18" s="187">
        <f t="shared" si="0"/>
        <v>0</v>
      </c>
      <c r="L18" s="187">
        <f t="shared" si="0"/>
        <v>0</v>
      </c>
      <c r="M18" s="187">
        <f t="shared" si="0"/>
        <v>0</v>
      </c>
      <c r="N18" s="187">
        <f t="shared" si="0"/>
        <v>0</v>
      </c>
      <c r="O18" s="187">
        <f t="shared" si="0"/>
        <v>0</v>
      </c>
      <c r="P18" s="188">
        <f t="shared" si="0"/>
        <v>0</v>
      </c>
    </row>
    <row r="19" spans="1:17" ht="15.75">
      <c r="A19" s="178" t="s">
        <v>98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332"/>
    </row>
    <row r="20" spans="1:17" ht="15.75">
      <c r="A20" s="182" t="s">
        <v>99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/>
    </row>
    <row r="21" spans="1:17" ht="15.75">
      <c r="A21" s="182" t="s">
        <v>100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7" ht="15.75">
      <c r="A22" s="190" t="s">
        <v>101</v>
      </c>
      <c r="B22" s="184">
        <v>6.3239999999999998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308"/>
    </row>
    <row r="23" spans="1:17" ht="16.5" thickBot="1">
      <c r="A23" s="327" t="s">
        <v>264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33"/>
    </row>
    <row r="24" spans="1:17" ht="16.5" thickBot="1">
      <c r="A24" s="186" t="s">
        <v>102</v>
      </c>
      <c r="B24" s="187">
        <f>SUM(B20:B23)</f>
        <v>6.3239999999999998</v>
      </c>
      <c r="C24" s="187">
        <f t="shared" ref="C24:P24" si="1">SUM(C20:C23)</f>
        <v>0</v>
      </c>
      <c r="D24" s="187">
        <f t="shared" si="1"/>
        <v>0</v>
      </c>
      <c r="E24" s="187">
        <f t="shared" si="1"/>
        <v>0</v>
      </c>
      <c r="F24" s="187">
        <f t="shared" si="1"/>
        <v>0</v>
      </c>
      <c r="G24" s="187">
        <f t="shared" si="1"/>
        <v>0</v>
      </c>
      <c r="H24" s="187">
        <f t="shared" si="1"/>
        <v>0</v>
      </c>
      <c r="I24" s="187">
        <f t="shared" si="1"/>
        <v>0</v>
      </c>
      <c r="J24" s="187">
        <f t="shared" si="1"/>
        <v>0</v>
      </c>
      <c r="K24" s="187">
        <f t="shared" si="1"/>
        <v>0</v>
      </c>
      <c r="L24" s="187">
        <f t="shared" si="1"/>
        <v>0</v>
      </c>
      <c r="M24" s="187">
        <f>SUM(M20:M23)</f>
        <v>0</v>
      </c>
      <c r="N24" s="187">
        <f t="shared" si="1"/>
        <v>0</v>
      </c>
      <c r="O24" s="187">
        <f t="shared" si="1"/>
        <v>0</v>
      </c>
      <c r="P24" s="188">
        <f t="shared" si="1"/>
        <v>0</v>
      </c>
    </row>
    <row r="25" spans="1:17" ht="16.5" thickBot="1">
      <c r="A25" s="373" t="s">
        <v>103</v>
      </c>
      <c r="B25" s="187">
        <f>B18+B24</f>
        <v>6.3239999999999998</v>
      </c>
      <c r="C25" s="187">
        <f t="shared" ref="C25:P25" si="2">C18+C24</f>
        <v>23.012999999999998</v>
      </c>
      <c r="D25" s="187">
        <f t="shared" si="2"/>
        <v>0</v>
      </c>
      <c r="E25" s="187">
        <f t="shared" si="2"/>
        <v>0</v>
      </c>
      <c r="F25" s="187">
        <f t="shared" si="2"/>
        <v>0</v>
      </c>
      <c r="G25" s="187">
        <f t="shared" si="2"/>
        <v>0</v>
      </c>
      <c r="H25" s="187">
        <f t="shared" si="2"/>
        <v>0</v>
      </c>
      <c r="I25" s="187">
        <f t="shared" si="2"/>
        <v>0</v>
      </c>
      <c r="J25" s="187">
        <f t="shared" si="2"/>
        <v>0</v>
      </c>
      <c r="K25" s="187">
        <f t="shared" si="2"/>
        <v>0</v>
      </c>
      <c r="L25" s="187">
        <f t="shared" si="2"/>
        <v>0</v>
      </c>
      <c r="M25" s="187">
        <f>M18+M24</f>
        <v>0</v>
      </c>
      <c r="N25" s="187">
        <f t="shared" si="2"/>
        <v>0</v>
      </c>
      <c r="O25" s="187">
        <f t="shared" si="2"/>
        <v>0</v>
      </c>
      <c r="P25" s="188">
        <f t="shared" si="2"/>
        <v>0</v>
      </c>
    </row>
    <row r="26" spans="1:17" ht="16.5">
      <c r="A26" s="251" t="s">
        <v>593</v>
      </c>
      <c r="B26" s="16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3"/>
      <c r="Q26" t="s">
        <v>495</v>
      </c>
    </row>
    <row r="27" spans="1:17" ht="15.75">
      <c r="A27" s="194" t="s">
        <v>443</v>
      </c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</row>
    <row r="28" spans="1:17" ht="16.5" thickBot="1">
      <c r="A28" s="166" t="s">
        <v>527</v>
      </c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</row>
    <row r="32" spans="1:17" ht="13.5" thickBot="1"/>
    <row r="33" spans="1:16">
      <c r="A33" s="535"/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1095" t="s">
        <v>487</v>
      </c>
      <c r="P33" s="1096"/>
    </row>
    <row r="34" spans="1:16" ht="16.5">
      <c r="A34" s="555" t="s">
        <v>613</v>
      </c>
      <c r="B34" s="130"/>
      <c r="C34" s="130"/>
      <c r="D34" s="130"/>
      <c r="E34" s="131"/>
      <c r="F34" s="131"/>
      <c r="G34" s="131"/>
      <c r="H34" s="131"/>
      <c r="I34" s="131"/>
      <c r="J34" s="131" t="s">
        <v>84</v>
      </c>
      <c r="K34" s="131"/>
      <c r="L34" s="131"/>
      <c r="M34" s="132"/>
      <c r="N34" s="132"/>
      <c r="O34" s="131"/>
      <c r="P34" s="133"/>
    </row>
    <row r="35" spans="1:16" ht="16.5">
      <c r="A35" s="555" t="s">
        <v>530</v>
      </c>
      <c r="B35" s="130"/>
      <c r="C35" s="13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3"/>
    </row>
    <row r="36" spans="1:16" ht="17.25" thickBot="1">
      <c r="A36" s="52"/>
      <c r="B36" s="556"/>
      <c r="C36" s="556" t="s">
        <v>669</v>
      </c>
      <c r="D36" s="556"/>
      <c r="E36" s="53"/>
      <c r="F36" s="50"/>
      <c r="G36" s="50"/>
      <c r="H36" s="50"/>
      <c r="I36" s="50"/>
      <c r="J36" s="53"/>
      <c r="K36" s="53"/>
      <c r="L36" s="53"/>
      <c r="M36" s="53"/>
      <c r="N36" s="53"/>
      <c r="O36" s="53" t="s">
        <v>61</v>
      </c>
      <c r="P36" s="54"/>
    </row>
    <row r="37" spans="1:16" ht="17.25" thickBot="1">
      <c r="A37" s="55"/>
      <c r="B37" s="1072" t="s">
        <v>62</v>
      </c>
      <c r="C37" s="1070"/>
      <c r="D37" s="1071"/>
      <c r="E37" s="552" t="s">
        <v>63</v>
      </c>
      <c r="F37" s="1072" t="s">
        <v>62</v>
      </c>
      <c r="G37" s="1070"/>
      <c r="H37" s="1070"/>
      <c r="I37" s="1088" t="s">
        <v>524</v>
      </c>
      <c r="J37" s="1089"/>
      <c r="K37" s="1089"/>
      <c r="L37" s="1090"/>
      <c r="M37" s="1070" t="s">
        <v>64</v>
      </c>
      <c r="N37" s="1071"/>
      <c r="O37" s="46" t="s">
        <v>65</v>
      </c>
      <c r="P37" s="553"/>
    </row>
    <row r="38" spans="1:16" ht="17.25" thickBot="1">
      <c r="A38" s="59"/>
      <c r="B38" s="1064" t="s">
        <v>479</v>
      </c>
      <c r="C38" s="1064"/>
      <c r="D38" s="1065"/>
      <c r="E38" s="61" t="s">
        <v>67</v>
      </c>
      <c r="F38" s="1066" t="s">
        <v>591</v>
      </c>
      <c r="G38" s="1067"/>
      <c r="H38" s="1067"/>
      <c r="I38" s="59"/>
      <c r="J38" s="64"/>
      <c r="K38" s="59"/>
      <c r="L38" s="59"/>
      <c r="M38" s="1068" t="s">
        <v>525</v>
      </c>
      <c r="N38" s="1069"/>
      <c r="O38" s="60" t="s">
        <v>526</v>
      </c>
      <c r="P38" s="65"/>
    </row>
    <row r="39" spans="1:16" ht="16.5">
      <c r="A39" s="66" t="s">
        <v>87</v>
      </c>
      <c r="B39" s="553" t="s">
        <v>69</v>
      </c>
      <c r="C39" s="554" t="s">
        <v>69</v>
      </c>
      <c r="D39" s="68" t="s">
        <v>69</v>
      </c>
      <c r="E39" s="61" t="s">
        <v>70</v>
      </c>
      <c r="F39" s="67" t="s">
        <v>69</v>
      </c>
      <c r="G39" s="554" t="s">
        <v>69</v>
      </c>
      <c r="H39" s="69" t="s">
        <v>69</v>
      </c>
      <c r="I39" s="67" t="s">
        <v>69</v>
      </c>
      <c r="J39" s="554" t="s">
        <v>69</v>
      </c>
      <c r="K39" s="69" t="s">
        <v>69</v>
      </c>
      <c r="L39" s="59" t="s">
        <v>72</v>
      </c>
      <c r="M39" s="552" t="s">
        <v>73</v>
      </c>
      <c r="N39" s="67" t="s">
        <v>74</v>
      </c>
      <c r="O39" s="554" t="s">
        <v>73</v>
      </c>
      <c r="P39" s="67" t="s">
        <v>74</v>
      </c>
    </row>
    <row r="40" spans="1:16" ht="16.5">
      <c r="A40" s="59"/>
      <c r="B40" s="358" t="s">
        <v>75</v>
      </c>
      <c r="C40" s="70" t="s">
        <v>68</v>
      </c>
      <c r="D40" s="59" t="s">
        <v>76</v>
      </c>
      <c r="E40" s="61" t="s">
        <v>474</v>
      </c>
      <c r="F40" s="59" t="s">
        <v>75</v>
      </c>
      <c r="G40" s="70" t="s">
        <v>68</v>
      </c>
      <c r="H40" s="70" t="s">
        <v>76</v>
      </c>
      <c r="I40" s="59" t="s">
        <v>75</v>
      </c>
      <c r="J40" s="70" t="s">
        <v>68</v>
      </c>
      <c r="K40" s="70" t="s">
        <v>76</v>
      </c>
      <c r="L40" s="59" t="s">
        <v>77</v>
      </c>
      <c r="M40" s="61" t="s">
        <v>71</v>
      </c>
      <c r="N40" s="59" t="s">
        <v>78</v>
      </c>
      <c r="O40" s="70" t="s">
        <v>71</v>
      </c>
      <c r="P40" s="59" t="s">
        <v>78</v>
      </c>
    </row>
    <row r="41" spans="1:16" ht="17.25" thickBot="1">
      <c r="A41" s="135"/>
      <c r="B41" s="557" t="s">
        <v>478</v>
      </c>
      <c r="C41" s="72" t="s">
        <v>71</v>
      </c>
      <c r="D41" s="71"/>
      <c r="E41" s="551"/>
      <c r="F41" s="71" t="s">
        <v>415</v>
      </c>
      <c r="G41" s="72" t="s">
        <v>71</v>
      </c>
      <c r="H41" s="550"/>
      <c r="I41" s="71" t="s">
        <v>415</v>
      </c>
      <c r="J41" s="72" t="s">
        <v>71</v>
      </c>
      <c r="K41" s="550"/>
      <c r="L41" s="71"/>
      <c r="M41" s="74" t="s">
        <v>220</v>
      </c>
      <c r="N41" s="75" t="s">
        <v>79</v>
      </c>
      <c r="O41" s="551"/>
      <c r="P41" s="71"/>
    </row>
    <row r="42" spans="1:16" ht="17.25" thickBot="1">
      <c r="A42" s="76">
        <v>1</v>
      </c>
      <c r="B42" s="77">
        <v>2</v>
      </c>
      <c r="C42" s="77">
        <v>3</v>
      </c>
      <c r="D42" s="77">
        <v>4</v>
      </c>
      <c r="E42" s="78">
        <v>5</v>
      </c>
      <c r="F42" s="78">
        <v>6</v>
      </c>
      <c r="G42" s="78">
        <v>7</v>
      </c>
      <c r="H42" s="79">
        <v>8</v>
      </c>
      <c r="I42" s="73">
        <v>9</v>
      </c>
      <c r="J42" s="73">
        <v>10</v>
      </c>
      <c r="K42" s="77">
        <v>11</v>
      </c>
      <c r="L42" s="80">
        <v>12</v>
      </c>
      <c r="M42" s="78">
        <v>13</v>
      </c>
      <c r="N42" s="78">
        <v>14</v>
      </c>
      <c r="O42" s="78">
        <v>15</v>
      </c>
      <c r="P42" s="81">
        <v>16</v>
      </c>
    </row>
    <row r="43" spans="1:16" ht="15.75">
      <c r="A43" s="178" t="s">
        <v>90</v>
      </c>
      <c r="B43" s="179"/>
      <c r="C43" s="179"/>
      <c r="D43" s="179"/>
      <c r="E43" s="179"/>
      <c r="F43" s="179"/>
      <c r="G43" s="180"/>
      <c r="H43" s="179"/>
      <c r="I43" s="179"/>
      <c r="J43" s="179"/>
      <c r="K43" s="179"/>
      <c r="L43" s="180"/>
      <c r="M43" s="180"/>
      <c r="N43" s="180"/>
      <c r="O43" s="179"/>
      <c r="P43" s="181"/>
    </row>
    <row r="44" spans="1:16" ht="15.75">
      <c r="A44" s="182" t="s">
        <v>91</v>
      </c>
      <c r="B44" s="153"/>
      <c r="C44" s="147">
        <v>13.18</v>
      </c>
      <c r="D44" s="147"/>
      <c r="E44" s="147"/>
      <c r="F44" s="147"/>
      <c r="G44" s="147"/>
      <c r="H44" s="147"/>
      <c r="I44" s="147"/>
      <c r="J44" s="147"/>
      <c r="K44" s="147"/>
      <c r="L44" s="148"/>
      <c r="M44" s="148"/>
      <c r="N44" s="148"/>
      <c r="O44" s="147"/>
      <c r="P44" s="149"/>
    </row>
    <row r="45" spans="1:16" ht="15.75">
      <c r="A45" s="182" t="s">
        <v>92</v>
      </c>
      <c r="B45" s="153"/>
      <c r="C45" s="147">
        <v>1.028</v>
      </c>
      <c r="D45" s="147"/>
      <c r="E45" s="147"/>
      <c r="F45" s="147"/>
      <c r="G45" s="147"/>
      <c r="H45" s="147"/>
      <c r="I45" s="147"/>
      <c r="J45" s="147"/>
      <c r="K45" s="147"/>
      <c r="L45" s="148"/>
      <c r="M45" s="148"/>
      <c r="N45" s="148"/>
      <c r="O45" s="147"/>
      <c r="P45" s="149"/>
    </row>
    <row r="46" spans="1:16" ht="15.75">
      <c r="A46" s="182" t="s">
        <v>93</v>
      </c>
      <c r="B46" s="153"/>
      <c r="C46" s="147"/>
      <c r="D46" s="147"/>
      <c r="E46" s="147"/>
      <c r="F46" s="147"/>
      <c r="G46" s="147"/>
      <c r="H46" s="147"/>
      <c r="I46" s="147"/>
      <c r="J46" s="147"/>
      <c r="K46" s="147"/>
      <c r="L46" s="148"/>
      <c r="M46" s="148"/>
      <c r="N46" s="148"/>
      <c r="O46" s="147"/>
      <c r="P46" s="149"/>
    </row>
    <row r="47" spans="1:16" ht="15.75">
      <c r="A47" s="182" t="s">
        <v>94</v>
      </c>
      <c r="B47" s="151"/>
      <c r="C47" s="151">
        <v>18.923999999999999</v>
      </c>
      <c r="D47" s="151"/>
      <c r="E47" s="151"/>
      <c r="F47" s="151"/>
      <c r="G47" s="151"/>
      <c r="H47" s="151"/>
      <c r="I47" s="151"/>
      <c r="J47" s="151"/>
      <c r="K47" s="151"/>
      <c r="L47" s="148"/>
      <c r="M47" s="148"/>
      <c r="N47" s="148"/>
      <c r="O47" s="151"/>
      <c r="P47" s="152"/>
    </row>
    <row r="48" spans="1:16" ht="15.75">
      <c r="A48" s="182" t="s">
        <v>95</v>
      </c>
      <c r="B48" s="151"/>
      <c r="C48" s="147">
        <v>2</v>
      </c>
      <c r="D48" s="147"/>
      <c r="E48" s="147"/>
      <c r="F48" s="147"/>
      <c r="G48" s="147"/>
      <c r="H48" s="147"/>
      <c r="I48" s="147"/>
      <c r="J48" s="147"/>
      <c r="K48" s="147"/>
      <c r="L48" s="148"/>
      <c r="M48" s="148"/>
      <c r="N48" s="148"/>
      <c r="O48" s="147"/>
      <c r="P48" s="149"/>
    </row>
    <row r="49" spans="1:16" ht="16.5" thickBot="1">
      <c r="A49" s="183" t="s">
        <v>96</v>
      </c>
      <c r="B49" s="184"/>
      <c r="C49" s="158">
        <v>47.619</v>
      </c>
      <c r="D49" s="158"/>
      <c r="E49" s="158"/>
      <c r="F49" s="158"/>
      <c r="G49" s="158"/>
      <c r="H49" s="158"/>
      <c r="I49" s="158"/>
      <c r="J49" s="158"/>
      <c r="K49" s="158"/>
      <c r="L49" s="159"/>
      <c r="M49" s="159"/>
      <c r="N49" s="159"/>
      <c r="O49" s="158"/>
      <c r="P49" s="185"/>
    </row>
    <row r="50" spans="1:16" ht="16.5" thickBot="1">
      <c r="A50" s="186" t="s">
        <v>97</v>
      </c>
      <c r="B50" s="187">
        <f>SUM(B44:B49)</f>
        <v>0</v>
      </c>
      <c r="C50" s="187">
        <f t="shared" ref="C50:P50" si="3">SUM(C44:C49)</f>
        <v>82.751000000000005</v>
      </c>
      <c r="D50" s="187">
        <f t="shared" si="3"/>
        <v>0</v>
      </c>
      <c r="E50" s="187">
        <f t="shared" si="3"/>
        <v>0</v>
      </c>
      <c r="F50" s="187">
        <f t="shared" si="3"/>
        <v>0</v>
      </c>
      <c r="G50" s="187">
        <f t="shared" si="3"/>
        <v>0</v>
      </c>
      <c r="H50" s="187">
        <f t="shared" si="3"/>
        <v>0</v>
      </c>
      <c r="I50" s="187">
        <f t="shared" si="3"/>
        <v>0</v>
      </c>
      <c r="J50" s="187">
        <f t="shared" si="3"/>
        <v>0</v>
      </c>
      <c r="K50" s="187">
        <f t="shared" si="3"/>
        <v>0</v>
      </c>
      <c r="L50" s="187">
        <f t="shared" si="3"/>
        <v>0</v>
      </c>
      <c r="M50" s="187">
        <f t="shared" si="3"/>
        <v>0</v>
      </c>
      <c r="N50" s="187">
        <f t="shared" si="3"/>
        <v>0</v>
      </c>
      <c r="O50" s="187">
        <f t="shared" si="3"/>
        <v>0</v>
      </c>
      <c r="P50" s="188">
        <f t="shared" si="3"/>
        <v>0</v>
      </c>
    </row>
    <row r="51" spans="1:16" ht="15.75">
      <c r="A51" s="178" t="s">
        <v>98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332"/>
    </row>
    <row r="52" spans="1:16" ht="15.75">
      <c r="A52" s="182" t="s">
        <v>99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2"/>
    </row>
    <row r="53" spans="1:16" ht="15.75">
      <c r="A53" s="182" t="s">
        <v>100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2"/>
    </row>
    <row r="54" spans="1:16" ht="15.75">
      <c r="A54" s="190" t="s">
        <v>101</v>
      </c>
      <c r="B54" s="184">
        <v>41.015999999999998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308"/>
    </row>
    <row r="55" spans="1:16" ht="16.5" thickBot="1">
      <c r="A55" s="327" t="s">
        <v>264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33"/>
    </row>
    <row r="56" spans="1:16" ht="16.5" thickBot="1">
      <c r="A56" s="186" t="s">
        <v>102</v>
      </c>
      <c r="B56" s="187">
        <f>SUM(B52:B55)</f>
        <v>41.015999999999998</v>
      </c>
      <c r="C56" s="187">
        <f t="shared" ref="C56:L56" si="4">SUM(C52:C55)</f>
        <v>0</v>
      </c>
      <c r="D56" s="187">
        <f t="shared" si="4"/>
        <v>0</v>
      </c>
      <c r="E56" s="187">
        <f t="shared" si="4"/>
        <v>0</v>
      </c>
      <c r="F56" s="187">
        <f t="shared" si="4"/>
        <v>0</v>
      </c>
      <c r="G56" s="187">
        <f t="shared" si="4"/>
        <v>0</v>
      </c>
      <c r="H56" s="187">
        <f t="shared" si="4"/>
        <v>0</v>
      </c>
      <c r="I56" s="187">
        <f t="shared" si="4"/>
        <v>0</v>
      </c>
      <c r="J56" s="187">
        <f t="shared" si="4"/>
        <v>0</v>
      </c>
      <c r="K56" s="187">
        <f t="shared" si="4"/>
        <v>0</v>
      </c>
      <c r="L56" s="187">
        <f t="shared" si="4"/>
        <v>0</v>
      </c>
      <c r="M56" s="187">
        <f>SUM(M52:M55)</f>
        <v>0</v>
      </c>
      <c r="N56" s="187">
        <f t="shared" ref="N56:P56" si="5">SUM(N52:N55)</f>
        <v>0</v>
      </c>
      <c r="O56" s="187">
        <f t="shared" si="5"/>
        <v>0</v>
      </c>
      <c r="P56" s="188">
        <f t="shared" si="5"/>
        <v>0</v>
      </c>
    </row>
    <row r="57" spans="1:16" ht="16.5" thickBot="1">
      <c r="A57" s="373" t="s">
        <v>103</v>
      </c>
      <c r="B57" s="187">
        <f>B50+B56</f>
        <v>41.015999999999998</v>
      </c>
      <c r="C57" s="187">
        <f t="shared" ref="C57:L57" si="6">C50+C56</f>
        <v>82.751000000000005</v>
      </c>
      <c r="D57" s="187">
        <f t="shared" si="6"/>
        <v>0</v>
      </c>
      <c r="E57" s="187">
        <f t="shared" si="6"/>
        <v>0</v>
      </c>
      <c r="F57" s="187">
        <f t="shared" si="6"/>
        <v>0</v>
      </c>
      <c r="G57" s="187">
        <f t="shared" si="6"/>
        <v>0</v>
      </c>
      <c r="H57" s="187">
        <f t="shared" si="6"/>
        <v>0</v>
      </c>
      <c r="I57" s="187">
        <f t="shared" si="6"/>
        <v>0</v>
      </c>
      <c r="J57" s="187">
        <f t="shared" si="6"/>
        <v>0</v>
      </c>
      <c r="K57" s="187">
        <f t="shared" si="6"/>
        <v>0</v>
      </c>
      <c r="L57" s="187">
        <f t="shared" si="6"/>
        <v>0</v>
      </c>
      <c r="M57" s="187">
        <f>M50+M56</f>
        <v>0</v>
      </c>
      <c r="N57" s="187">
        <f t="shared" ref="N57:P57" si="7">N50+N56</f>
        <v>0</v>
      </c>
      <c r="O57" s="187">
        <f t="shared" si="7"/>
        <v>0</v>
      </c>
      <c r="P57" s="188">
        <f t="shared" si="7"/>
        <v>0</v>
      </c>
    </row>
    <row r="58" spans="1:16" ht="16.5">
      <c r="A58" s="251" t="s">
        <v>593</v>
      </c>
      <c r="B58" s="161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3"/>
    </row>
    <row r="59" spans="1:16" ht="15.75">
      <c r="A59" s="194" t="s">
        <v>443</v>
      </c>
      <c r="B59" s="195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7"/>
    </row>
    <row r="60" spans="1:16" ht="16.5" thickBot="1">
      <c r="A60" s="166" t="s">
        <v>527</v>
      </c>
      <c r="B60" s="198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200"/>
    </row>
    <row r="65" spans="1:16" ht="13.5" thickBot="1"/>
    <row r="66" spans="1:16">
      <c r="A66" s="53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1095" t="s">
        <v>487</v>
      </c>
      <c r="P66" s="1096"/>
    </row>
    <row r="67" spans="1:16" ht="16.5">
      <c r="A67" s="555" t="s">
        <v>613</v>
      </c>
      <c r="B67" s="130"/>
      <c r="C67" s="130"/>
      <c r="D67" s="130"/>
      <c r="E67" s="131"/>
      <c r="F67" s="131"/>
      <c r="G67" s="131"/>
      <c r="H67" s="131"/>
      <c r="I67" s="131"/>
      <c r="J67" s="131" t="s">
        <v>84</v>
      </c>
      <c r="K67" s="131"/>
      <c r="L67" s="131"/>
      <c r="M67" s="132"/>
      <c r="N67" s="132"/>
      <c r="O67" s="131"/>
      <c r="P67" s="133"/>
    </row>
    <row r="68" spans="1:16" ht="16.5">
      <c r="A68" s="555" t="s">
        <v>530</v>
      </c>
      <c r="B68" s="130"/>
      <c r="C68" s="130"/>
      <c r="D68" s="130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3"/>
    </row>
    <row r="69" spans="1:16" ht="17.25" thickBot="1">
      <c r="A69" s="52"/>
      <c r="B69" s="556"/>
      <c r="C69" s="556" t="s">
        <v>670</v>
      </c>
      <c r="D69" s="556"/>
      <c r="E69" s="53"/>
      <c r="F69" s="50"/>
      <c r="G69" s="50"/>
      <c r="H69" s="50"/>
      <c r="I69" s="50"/>
      <c r="J69" s="53"/>
      <c r="K69" s="53"/>
      <c r="L69" s="53"/>
      <c r="M69" s="53"/>
      <c r="N69" s="53"/>
      <c r="O69" s="53" t="s">
        <v>61</v>
      </c>
      <c r="P69" s="54"/>
    </row>
    <row r="70" spans="1:16" ht="17.25" thickBot="1">
      <c r="A70" s="55"/>
      <c r="B70" s="1072" t="s">
        <v>62</v>
      </c>
      <c r="C70" s="1070"/>
      <c r="D70" s="1071"/>
      <c r="E70" s="552" t="s">
        <v>63</v>
      </c>
      <c r="F70" s="1072" t="s">
        <v>62</v>
      </c>
      <c r="G70" s="1070"/>
      <c r="H70" s="1070"/>
      <c r="I70" s="1088" t="s">
        <v>524</v>
      </c>
      <c r="J70" s="1089"/>
      <c r="K70" s="1089"/>
      <c r="L70" s="1090"/>
      <c r="M70" s="1070" t="s">
        <v>64</v>
      </c>
      <c r="N70" s="1071"/>
      <c r="O70" s="46" t="s">
        <v>65</v>
      </c>
      <c r="P70" s="553"/>
    </row>
    <row r="71" spans="1:16" ht="17.25" thickBot="1">
      <c r="A71" s="59"/>
      <c r="B71" s="1064" t="s">
        <v>479</v>
      </c>
      <c r="C71" s="1064"/>
      <c r="D71" s="1065"/>
      <c r="E71" s="61" t="s">
        <v>67</v>
      </c>
      <c r="F71" s="1066" t="s">
        <v>591</v>
      </c>
      <c r="G71" s="1067"/>
      <c r="H71" s="1067"/>
      <c r="I71" s="59"/>
      <c r="J71" s="64"/>
      <c r="K71" s="59"/>
      <c r="L71" s="59"/>
      <c r="M71" s="1068" t="s">
        <v>525</v>
      </c>
      <c r="N71" s="1069"/>
      <c r="O71" s="60" t="s">
        <v>526</v>
      </c>
      <c r="P71" s="65"/>
    </row>
    <row r="72" spans="1:16" ht="16.5">
      <c r="A72" s="66" t="s">
        <v>87</v>
      </c>
      <c r="B72" s="553" t="s">
        <v>69</v>
      </c>
      <c r="C72" s="554" t="s">
        <v>69</v>
      </c>
      <c r="D72" s="68" t="s">
        <v>69</v>
      </c>
      <c r="E72" s="61" t="s">
        <v>70</v>
      </c>
      <c r="F72" s="67" t="s">
        <v>69</v>
      </c>
      <c r="G72" s="554" t="s">
        <v>69</v>
      </c>
      <c r="H72" s="69" t="s">
        <v>69</v>
      </c>
      <c r="I72" s="67" t="s">
        <v>69</v>
      </c>
      <c r="J72" s="554" t="s">
        <v>69</v>
      </c>
      <c r="K72" s="69" t="s">
        <v>69</v>
      </c>
      <c r="L72" s="59" t="s">
        <v>72</v>
      </c>
      <c r="M72" s="552" t="s">
        <v>73</v>
      </c>
      <c r="N72" s="67" t="s">
        <v>74</v>
      </c>
      <c r="O72" s="554" t="s">
        <v>73</v>
      </c>
      <c r="P72" s="67" t="s">
        <v>74</v>
      </c>
    </row>
    <row r="73" spans="1:16" ht="16.5">
      <c r="A73" s="59"/>
      <c r="B73" s="358" t="s">
        <v>75</v>
      </c>
      <c r="C73" s="70" t="s">
        <v>68</v>
      </c>
      <c r="D73" s="59" t="s">
        <v>76</v>
      </c>
      <c r="E73" s="61" t="s">
        <v>474</v>
      </c>
      <c r="F73" s="59" t="s">
        <v>75</v>
      </c>
      <c r="G73" s="70" t="s">
        <v>68</v>
      </c>
      <c r="H73" s="70" t="s">
        <v>76</v>
      </c>
      <c r="I73" s="59" t="s">
        <v>75</v>
      </c>
      <c r="J73" s="70" t="s">
        <v>68</v>
      </c>
      <c r="K73" s="70" t="s">
        <v>76</v>
      </c>
      <c r="L73" s="59" t="s">
        <v>77</v>
      </c>
      <c r="M73" s="61" t="s">
        <v>71</v>
      </c>
      <c r="N73" s="59" t="s">
        <v>78</v>
      </c>
      <c r="O73" s="70" t="s">
        <v>71</v>
      </c>
      <c r="P73" s="59" t="s">
        <v>78</v>
      </c>
    </row>
    <row r="74" spans="1:16" ht="17.25" thickBot="1">
      <c r="A74" s="135"/>
      <c r="B74" s="557" t="s">
        <v>478</v>
      </c>
      <c r="C74" s="72" t="s">
        <v>71</v>
      </c>
      <c r="D74" s="71"/>
      <c r="E74" s="551"/>
      <c r="F74" s="71" t="s">
        <v>415</v>
      </c>
      <c r="G74" s="72" t="s">
        <v>71</v>
      </c>
      <c r="H74" s="550"/>
      <c r="I74" s="71" t="s">
        <v>415</v>
      </c>
      <c r="J74" s="72" t="s">
        <v>71</v>
      </c>
      <c r="K74" s="550"/>
      <c r="L74" s="71"/>
      <c r="M74" s="74" t="s">
        <v>220</v>
      </c>
      <c r="N74" s="75" t="s">
        <v>79</v>
      </c>
      <c r="O74" s="551"/>
      <c r="P74" s="71"/>
    </row>
    <row r="75" spans="1:16" ht="17.25" thickBot="1">
      <c r="A75" s="76">
        <v>1</v>
      </c>
      <c r="B75" s="77">
        <v>2</v>
      </c>
      <c r="C75" s="77">
        <v>3</v>
      </c>
      <c r="D75" s="77">
        <v>4</v>
      </c>
      <c r="E75" s="78">
        <v>5</v>
      </c>
      <c r="F75" s="78">
        <v>6</v>
      </c>
      <c r="G75" s="78">
        <v>7</v>
      </c>
      <c r="H75" s="79">
        <v>8</v>
      </c>
      <c r="I75" s="73">
        <v>9</v>
      </c>
      <c r="J75" s="73">
        <v>10</v>
      </c>
      <c r="K75" s="77">
        <v>11</v>
      </c>
      <c r="L75" s="80">
        <v>12</v>
      </c>
      <c r="M75" s="78">
        <v>13</v>
      </c>
      <c r="N75" s="78">
        <v>14</v>
      </c>
      <c r="O75" s="78">
        <v>15</v>
      </c>
      <c r="P75" s="81">
        <v>16</v>
      </c>
    </row>
    <row r="76" spans="1:16" ht="15.75">
      <c r="A76" s="178" t="s">
        <v>90</v>
      </c>
      <c r="B76" s="179"/>
      <c r="C76" s="179"/>
      <c r="D76" s="179"/>
      <c r="E76" s="179"/>
      <c r="F76" s="179"/>
      <c r="G76" s="180"/>
      <c r="H76" s="179"/>
      <c r="I76" s="179"/>
      <c r="J76" s="179"/>
      <c r="K76" s="179"/>
      <c r="L76" s="180"/>
      <c r="M76" s="180"/>
      <c r="N76" s="180"/>
      <c r="O76" s="179"/>
      <c r="P76" s="181"/>
    </row>
    <row r="77" spans="1:16" ht="15.75">
      <c r="A77" s="182" t="s">
        <v>91</v>
      </c>
      <c r="B77" s="153"/>
      <c r="C77" s="147">
        <v>114.694</v>
      </c>
      <c r="D77" s="147"/>
      <c r="E77" s="147"/>
      <c r="F77" s="147"/>
      <c r="G77" s="147"/>
      <c r="H77" s="147"/>
      <c r="I77" s="147"/>
      <c r="J77" s="147"/>
      <c r="K77" s="147"/>
      <c r="L77" s="148"/>
      <c r="M77" s="148"/>
      <c r="N77" s="148"/>
      <c r="O77" s="147"/>
      <c r="P77" s="149"/>
    </row>
    <row r="78" spans="1:16" ht="15.75">
      <c r="A78" s="182" t="s">
        <v>92</v>
      </c>
      <c r="B78" s="153"/>
      <c r="C78" s="147">
        <v>5.117</v>
      </c>
      <c r="D78" s="147"/>
      <c r="E78" s="147"/>
      <c r="F78" s="147"/>
      <c r="G78" s="147"/>
      <c r="H78" s="147"/>
      <c r="I78" s="147"/>
      <c r="J78" s="147"/>
      <c r="K78" s="147"/>
      <c r="L78" s="148"/>
      <c r="M78" s="148"/>
      <c r="N78" s="148"/>
      <c r="O78" s="147"/>
      <c r="P78" s="149"/>
    </row>
    <row r="79" spans="1:16" ht="15.75">
      <c r="A79" s="182" t="s">
        <v>93</v>
      </c>
      <c r="B79" s="153"/>
      <c r="C79" s="147"/>
      <c r="D79" s="147"/>
      <c r="E79" s="147"/>
      <c r="F79" s="147"/>
      <c r="G79" s="147"/>
      <c r="H79" s="147"/>
      <c r="I79" s="147"/>
      <c r="J79" s="147"/>
      <c r="K79" s="147"/>
      <c r="L79" s="148"/>
      <c r="M79" s="148"/>
      <c r="N79" s="148"/>
      <c r="O79" s="147"/>
      <c r="P79" s="149"/>
    </row>
    <row r="80" spans="1:16" ht="15.75">
      <c r="A80" s="182" t="s">
        <v>94</v>
      </c>
      <c r="B80" s="151"/>
      <c r="C80" s="151">
        <v>71.393000000000001</v>
      </c>
      <c r="D80" s="151"/>
      <c r="E80" s="151"/>
      <c r="F80" s="151"/>
      <c r="G80" s="151"/>
      <c r="H80" s="151"/>
      <c r="I80" s="151"/>
      <c r="J80" s="151"/>
      <c r="K80" s="151"/>
      <c r="L80" s="148"/>
      <c r="M80" s="148"/>
      <c r="N80" s="148"/>
      <c r="O80" s="151"/>
      <c r="P80" s="152"/>
    </row>
    <row r="81" spans="1:16" ht="15.75">
      <c r="A81" s="182" t="s">
        <v>95</v>
      </c>
      <c r="B81" s="151"/>
      <c r="C81" s="147">
        <v>21.808</v>
      </c>
      <c r="D81" s="147"/>
      <c r="E81" s="147"/>
      <c r="F81" s="147"/>
      <c r="G81" s="147"/>
      <c r="H81" s="147"/>
      <c r="I81" s="147"/>
      <c r="J81" s="147"/>
      <c r="K81" s="147"/>
      <c r="L81" s="148"/>
      <c r="M81" s="148"/>
      <c r="N81" s="148"/>
      <c r="O81" s="147"/>
      <c r="P81" s="149"/>
    </row>
    <row r="82" spans="1:16" ht="16.5" thickBot="1">
      <c r="A82" s="183" t="s">
        <v>96</v>
      </c>
      <c r="B82" s="184">
        <f>10+10.334</f>
        <v>20.334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9"/>
      <c r="M82" s="159"/>
      <c r="N82" s="159"/>
      <c r="O82" s="158"/>
      <c r="P82" s="185"/>
    </row>
    <row r="83" spans="1:16" ht="16.5" thickBot="1">
      <c r="A83" s="186" t="s">
        <v>97</v>
      </c>
      <c r="B83" s="187">
        <f>SUM(B77:B82)</f>
        <v>20.334</v>
      </c>
      <c r="C83" s="187">
        <f t="shared" ref="C83:P83" si="8">SUM(C77:C82)</f>
        <v>213.012</v>
      </c>
      <c r="D83" s="187">
        <f t="shared" si="8"/>
        <v>0</v>
      </c>
      <c r="E83" s="187">
        <f t="shared" si="8"/>
        <v>0</v>
      </c>
      <c r="F83" s="187">
        <f t="shared" si="8"/>
        <v>0</v>
      </c>
      <c r="G83" s="187">
        <f t="shared" si="8"/>
        <v>0</v>
      </c>
      <c r="H83" s="187">
        <f t="shared" si="8"/>
        <v>0</v>
      </c>
      <c r="I83" s="187">
        <f t="shared" si="8"/>
        <v>0</v>
      </c>
      <c r="J83" s="187">
        <f t="shared" si="8"/>
        <v>0</v>
      </c>
      <c r="K83" s="187">
        <f t="shared" si="8"/>
        <v>0</v>
      </c>
      <c r="L83" s="187">
        <f t="shared" si="8"/>
        <v>0</v>
      </c>
      <c r="M83" s="187">
        <f t="shared" si="8"/>
        <v>0</v>
      </c>
      <c r="N83" s="187">
        <f t="shared" si="8"/>
        <v>0</v>
      </c>
      <c r="O83" s="187">
        <f t="shared" si="8"/>
        <v>0</v>
      </c>
      <c r="P83" s="188">
        <f t="shared" si="8"/>
        <v>0</v>
      </c>
    </row>
    <row r="84" spans="1:16" ht="15.75">
      <c r="A84" s="178" t="s">
        <v>98</v>
      </c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332"/>
    </row>
    <row r="85" spans="1:16" ht="15.75">
      <c r="A85" s="182" t="s">
        <v>99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2"/>
    </row>
    <row r="86" spans="1:16" ht="15.75">
      <c r="A86" s="182" t="s">
        <v>100</v>
      </c>
      <c r="B86" s="151">
        <v>23.581</v>
      </c>
      <c r="C86" s="151">
        <v>34.198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2"/>
    </row>
    <row r="87" spans="1:16" ht="15.75">
      <c r="A87" s="190" t="s">
        <v>101</v>
      </c>
      <c r="B87" s="184">
        <v>88.82</v>
      </c>
      <c r="C87" s="184">
        <v>40.5</v>
      </c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308"/>
    </row>
    <row r="88" spans="1:16" ht="16.5" thickBot="1">
      <c r="A88" s="327" t="s">
        <v>264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33"/>
    </row>
    <row r="89" spans="1:16" ht="16.5" thickBot="1">
      <c r="A89" s="186" t="s">
        <v>102</v>
      </c>
      <c r="B89" s="187">
        <f>SUM(B85:B88)</f>
        <v>112.401</v>
      </c>
      <c r="C89" s="187">
        <f t="shared" ref="C89:L89" si="9">SUM(C85:C88)</f>
        <v>74.698000000000008</v>
      </c>
      <c r="D89" s="187">
        <f t="shared" si="9"/>
        <v>0</v>
      </c>
      <c r="E89" s="187">
        <f t="shared" si="9"/>
        <v>0</v>
      </c>
      <c r="F89" s="187">
        <f t="shared" si="9"/>
        <v>0</v>
      </c>
      <c r="G89" s="187">
        <f t="shared" si="9"/>
        <v>0</v>
      </c>
      <c r="H89" s="187">
        <f t="shared" si="9"/>
        <v>0</v>
      </c>
      <c r="I89" s="187">
        <f t="shared" si="9"/>
        <v>0</v>
      </c>
      <c r="J89" s="187">
        <f t="shared" si="9"/>
        <v>0</v>
      </c>
      <c r="K89" s="187">
        <f t="shared" si="9"/>
        <v>0</v>
      </c>
      <c r="L89" s="187">
        <f t="shared" si="9"/>
        <v>0</v>
      </c>
      <c r="M89" s="187">
        <f>SUM(M85:M88)</f>
        <v>0</v>
      </c>
      <c r="N89" s="187">
        <f t="shared" ref="N89:P89" si="10">SUM(N85:N88)</f>
        <v>0</v>
      </c>
      <c r="O89" s="187">
        <f t="shared" si="10"/>
        <v>0</v>
      </c>
      <c r="P89" s="188">
        <f t="shared" si="10"/>
        <v>0</v>
      </c>
    </row>
    <row r="90" spans="1:16" ht="16.5" thickBot="1">
      <c r="A90" s="373" t="s">
        <v>103</v>
      </c>
      <c r="B90" s="187">
        <f>B83+B89</f>
        <v>132.73499999999999</v>
      </c>
      <c r="C90" s="187">
        <f t="shared" ref="C90:L90" si="11">C83+C89</f>
        <v>287.71000000000004</v>
      </c>
      <c r="D90" s="187">
        <f t="shared" si="11"/>
        <v>0</v>
      </c>
      <c r="E90" s="187">
        <f t="shared" si="11"/>
        <v>0</v>
      </c>
      <c r="F90" s="187">
        <f t="shared" si="11"/>
        <v>0</v>
      </c>
      <c r="G90" s="187">
        <f t="shared" si="11"/>
        <v>0</v>
      </c>
      <c r="H90" s="187">
        <f t="shared" si="11"/>
        <v>0</v>
      </c>
      <c r="I90" s="187">
        <f t="shared" si="11"/>
        <v>0</v>
      </c>
      <c r="J90" s="187">
        <f t="shared" si="11"/>
        <v>0</v>
      </c>
      <c r="K90" s="187">
        <f t="shared" si="11"/>
        <v>0</v>
      </c>
      <c r="L90" s="187">
        <f t="shared" si="11"/>
        <v>0</v>
      </c>
      <c r="M90" s="187">
        <f>M83+M89</f>
        <v>0</v>
      </c>
      <c r="N90" s="187">
        <f t="shared" ref="N90:P90" si="12">N83+N89</f>
        <v>0</v>
      </c>
      <c r="O90" s="187">
        <f t="shared" si="12"/>
        <v>0</v>
      </c>
      <c r="P90" s="188">
        <f t="shared" si="12"/>
        <v>0</v>
      </c>
    </row>
    <row r="91" spans="1:16" ht="16.5">
      <c r="A91" s="251" t="s">
        <v>593</v>
      </c>
      <c r="B91" s="161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3"/>
    </row>
    <row r="92" spans="1:16" ht="15.75">
      <c r="A92" s="194" t="s">
        <v>443</v>
      </c>
      <c r="B92" s="195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7"/>
    </row>
    <row r="93" spans="1:16" ht="16.5" thickBot="1">
      <c r="A93" s="166" t="s">
        <v>527</v>
      </c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200"/>
    </row>
    <row r="97" spans="1:16" ht="13.5" thickBot="1"/>
    <row r="98" spans="1:16">
      <c r="A98" s="535"/>
      <c r="B98" s="536"/>
      <c r="C98" s="536"/>
      <c r="D98" s="536"/>
      <c r="E98" s="536"/>
      <c r="F98" s="536"/>
      <c r="G98" s="536"/>
      <c r="H98" s="536"/>
      <c r="I98" s="536"/>
      <c r="J98" s="536"/>
      <c r="K98" s="536"/>
      <c r="L98" s="536"/>
      <c r="M98" s="536"/>
      <c r="N98" s="536"/>
      <c r="O98" s="1095" t="s">
        <v>487</v>
      </c>
      <c r="P98" s="1096"/>
    </row>
    <row r="99" spans="1:16" ht="16.5">
      <c r="A99" s="555" t="s">
        <v>613</v>
      </c>
      <c r="B99" s="130"/>
      <c r="C99" s="130"/>
      <c r="D99" s="130"/>
      <c r="E99" s="131"/>
      <c r="F99" s="131"/>
      <c r="G99" s="131"/>
      <c r="H99" s="131"/>
      <c r="I99" s="131"/>
      <c r="J99" s="131" t="s">
        <v>84</v>
      </c>
      <c r="K99" s="131"/>
      <c r="L99" s="131"/>
      <c r="M99" s="132"/>
      <c r="N99" s="132"/>
      <c r="O99" s="131"/>
      <c r="P99" s="133"/>
    </row>
    <row r="100" spans="1:16" ht="16.5">
      <c r="A100" s="555" t="s">
        <v>530</v>
      </c>
      <c r="B100" s="130"/>
      <c r="C100" s="130"/>
      <c r="D100" s="130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3"/>
    </row>
    <row r="101" spans="1:16" ht="17.25" thickBot="1">
      <c r="A101" s="52"/>
      <c r="B101" s="556"/>
      <c r="C101" s="556" t="s">
        <v>671</v>
      </c>
      <c r="D101" s="556"/>
      <c r="E101" s="53"/>
      <c r="F101" s="50"/>
      <c r="G101" s="50"/>
      <c r="H101" s="50"/>
      <c r="I101" s="50"/>
      <c r="J101" s="53"/>
      <c r="K101" s="53"/>
      <c r="L101" s="53"/>
      <c r="M101" s="53"/>
      <c r="N101" s="53"/>
      <c r="O101" s="53" t="s">
        <v>61</v>
      </c>
      <c r="P101" s="54"/>
    </row>
    <row r="102" spans="1:16" ht="17.25" thickBot="1">
      <c r="A102" s="55"/>
      <c r="B102" s="1072" t="s">
        <v>62</v>
      </c>
      <c r="C102" s="1070"/>
      <c r="D102" s="1071"/>
      <c r="E102" s="552" t="s">
        <v>63</v>
      </c>
      <c r="F102" s="1072" t="s">
        <v>62</v>
      </c>
      <c r="G102" s="1070"/>
      <c r="H102" s="1070"/>
      <c r="I102" s="1088" t="s">
        <v>524</v>
      </c>
      <c r="J102" s="1089"/>
      <c r="K102" s="1089"/>
      <c r="L102" s="1090"/>
      <c r="M102" s="1070" t="s">
        <v>64</v>
      </c>
      <c r="N102" s="1071"/>
      <c r="O102" s="46" t="s">
        <v>65</v>
      </c>
      <c r="P102" s="553"/>
    </row>
    <row r="103" spans="1:16" ht="17.25" thickBot="1">
      <c r="A103" s="59"/>
      <c r="B103" s="1064" t="s">
        <v>479</v>
      </c>
      <c r="C103" s="1064"/>
      <c r="D103" s="1065"/>
      <c r="E103" s="61" t="s">
        <v>67</v>
      </c>
      <c r="F103" s="1066" t="s">
        <v>591</v>
      </c>
      <c r="G103" s="1067"/>
      <c r="H103" s="1067"/>
      <c r="I103" s="59"/>
      <c r="J103" s="64"/>
      <c r="K103" s="59"/>
      <c r="L103" s="59"/>
      <c r="M103" s="1068" t="s">
        <v>525</v>
      </c>
      <c r="N103" s="1069"/>
      <c r="O103" s="60" t="s">
        <v>526</v>
      </c>
      <c r="P103" s="65"/>
    </row>
    <row r="104" spans="1:16" ht="16.5">
      <c r="A104" s="66" t="s">
        <v>87</v>
      </c>
      <c r="B104" s="553" t="s">
        <v>69</v>
      </c>
      <c r="C104" s="554" t="s">
        <v>69</v>
      </c>
      <c r="D104" s="68" t="s">
        <v>69</v>
      </c>
      <c r="E104" s="61" t="s">
        <v>70</v>
      </c>
      <c r="F104" s="67" t="s">
        <v>69</v>
      </c>
      <c r="G104" s="554" t="s">
        <v>69</v>
      </c>
      <c r="H104" s="69" t="s">
        <v>69</v>
      </c>
      <c r="I104" s="67" t="s">
        <v>69</v>
      </c>
      <c r="J104" s="554" t="s">
        <v>69</v>
      </c>
      <c r="K104" s="69" t="s">
        <v>69</v>
      </c>
      <c r="L104" s="59" t="s">
        <v>72</v>
      </c>
      <c r="M104" s="552" t="s">
        <v>73</v>
      </c>
      <c r="N104" s="67" t="s">
        <v>74</v>
      </c>
      <c r="O104" s="554" t="s">
        <v>73</v>
      </c>
      <c r="P104" s="67" t="s">
        <v>74</v>
      </c>
    </row>
    <row r="105" spans="1:16" ht="16.5">
      <c r="A105" s="59"/>
      <c r="B105" s="358" t="s">
        <v>75</v>
      </c>
      <c r="C105" s="70" t="s">
        <v>68</v>
      </c>
      <c r="D105" s="59" t="s">
        <v>76</v>
      </c>
      <c r="E105" s="61" t="s">
        <v>474</v>
      </c>
      <c r="F105" s="59" t="s">
        <v>75</v>
      </c>
      <c r="G105" s="70" t="s">
        <v>68</v>
      </c>
      <c r="H105" s="70" t="s">
        <v>76</v>
      </c>
      <c r="I105" s="59" t="s">
        <v>75</v>
      </c>
      <c r="J105" s="70" t="s">
        <v>68</v>
      </c>
      <c r="K105" s="70" t="s">
        <v>76</v>
      </c>
      <c r="L105" s="59" t="s">
        <v>77</v>
      </c>
      <c r="M105" s="61" t="s">
        <v>71</v>
      </c>
      <c r="N105" s="59" t="s">
        <v>78</v>
      </c>
      <c r="O105" s="70" t="s">
        <v>71</v>
      </c>
      <c r="P105" s="59" t="s">
        <v>78</v>
      </c>
    </row>
    <row r="106" spans="1:16" ht="17.25" thickBot="1">
      <c r="A106" s="135"/>
      <c r="B106" s="557" t="s">
        <v>478</v>
      </c>
      <c r="C106" s="72" t="s">
        <v>71</v>
      </c>
      <c r="D106" s="71"/>
      <c r="E106" s="551"/>
      <c r="F106" s="71" t="s">
        <v>415</v>
      </c>
      <c r="G106" s="72" t="s">
        <v>71</v>
      </c>
      <c r="H106" s="550"/>
      <c r="I106" s="71" t="s">
        <v>415</v>
      </c>
      <c r="J106" s="72" t="s">
        <v>71</v>
      </c>
      <c r="K106" s="550"/>
      <c r="L106" s="71"/>
      <c r="M106" s="74" t="s">
        <v>220</v>
      </c>
      <c r="N106" s="75" t="s">
        <v>79</v>
      </c>
      <c r="O106" s="551"/>
      <c r="P106" s="71"/>
    </row>
    <row r="107" spans="1:16" ht="17.25" thickBot="1">
      <c r="A107" s="76">
        <v>1</v>
      </c>
      <c r="B107" s="77">
        <v>2</v>
      </c>
      <c r="C107" s="77">
        <v>3</v>
      </c>
      <c r="D107" s="77">
        <v>4</v>
      </c>
      <c r="E107" s="78">
        <v>5</v>
      </c>
      <c r="F107" s="78">
        <v>6</v>
      </c>
      <c r="G107" s="78">
        <v>7</v>
      </c>
      <c r="H107" s="79">
        <v>8</v>
      </c>
      <c r="I107" s="73">
        <v>9</v>
      </c>
      <c r="J107" s="73">
        <v>10</v>
      </c>
      <c r="K107" s="77">
        <v>11</v>
      </c>
      <c r="L107" s="80">
        <v>12</v>
      </c>
      <c r="M107" s="78">
        <v>13</v>
      </c>
      <c r="N107" s="78">
        <v>14</v>
      </c>
      <c r="O107" s="78">
        <v>15</v>
      </c>
      <c r="P107" s="81">
        <v>16</v>
      </c>
    </row>
    <row r="108" spans="1:16" ht="15.75">
      <c r="A108" s="178" t="s">
        <v>90</v>
      </c>
      <c r="B108" s="179"/>
      <c r="C108" s="179"/>
      <c r="D108" s="179"/>
      <c r="E108" s="179"/>
      <c r="F108" s="179"/>
      <c r="G108" s="180"/>
      <c r="H108" s="179"/>
      <c r="I108" s="179"/>
      <c r="J108" s="179"/>
      <c r="K108" s="179"/>
      <c r="L108" s="180"/>
      <c r="M108" s="180"/>
      <c r="N108" s="180"/>
      <c r="O108" s="179"/>
      <c r="P108" s="181"/>
    </row>
    <row r="109" spans="1:16" ht="15.75">
      <c r="A109" s="182" t="s">
        <v>91</v>
      </c>
      <c r="B109" s="153"/>
      <c r="C109" s="147">
        <v>8.5</v>
      </c>
      <c r="D109" s="147"/>
      <c r="E109" s="147"/>
      <c r="F109" s="147"/>
      <c r="G109" s="147"/>
      <c r="H109" s="147"/>
      <c r="I109" s="147"/>
      <c r="J109" s="147"/>
      <c r="K109" s="147"/>
      <c r="L109" s="148"/>
      <c r="M109" s="148"/>
      <c r="N109" s="148"/>
      <c r="O109" s="147"/>
      <c r="P109" s="149"/>
    </row>
    <row r="110" spans="1:16" ht="15.75">
      <c r="A110" s="182" t="s">
        <v>92</v>
      </c>
      <c r="B110" s="153"/>
      <c r="C110" s="147">
        <v>0.69899999999999995</v>
      </c>
      <c r="D110" s="147"/>
      <c r="E110" s="147"/>
      <c r="F110" s="147"/>
      <c r="G110" s="147"/>
      <c r="H110" s="147"/>
      <c r="I110" s="147"/>
      <c r="J110" s="147"/>
      <c r="K110" s="147"/>
      <c r="L110" s="148"/>
      <c r="M110" s="148"/>
      <c r="N110" s="148"/>
      <c r="O110" s="147"/>
      <c r="P110" s="149"/>
    </row>
    <row r="111" spans="1:16" ht="15.75">
      <c r="A111" s="182" t="s">
        <v>93</v>
      </c>
      <c r="B111" s="153"/>
      <c r="C111" s="147"/>
      <c r="D111" s="147"/>
      <c r="E111" s="147"/>
      <c r="F111" s="147"/>
      <c r="G111" s="147"/>
      <c r="H111" s="147"/>
      <c r="I111" s="147"/>
      <c r="J111" s="147"/>
      <c r="K111" s="147"/>
      <c r="L111" s="148"/>
      <c r="M111" s="148"/>
      <c r="N111" s="148"/>
      <c r="O111" s="147"/>
      <c r="P111" s="149"/>
    </row>
    <row r="112" spans="1:16" ht="15.75">
      <c r="A112" s="182" t="s">
        <v>94</v>
      </c>
      <c r="B112" s="151"/>
      <c r="C112" s="151">
        <v>2.1360000000000001</v>
      </c>
      <c r="D112" s="151"/>
      <c r="E112" s="151"/>
      <c r="F112" s="151"/>
      <c r="G112" s="151"/>
      <c r="H112" s="151"/>
      <c r="I112" s="151"/>
      <c r="J112" s="151"/>
      <c r="K112" s="151"/>
      <c r="L112" s="148"/>
      <c r="M112" s="148"/>
      <c r="N112" s="148"/>
      <c r="O112" s="151"/>
      <c r="P112" s="152"/>
    </row>
    <row r="113" spans="1:16" ht="15.75">
      <c r="A113" s="182" t="s">
        <v>95</v>
      </c>
      <c r="B113" s="151"/>
      <c r="C113" s="147">
        <v>1</v>
      </c>
      <c r="D113" s="147"/>
      <c r="E113" s="147"/>
      <c r="F113" s="147"/>
      <c r="G113" s="147"/>
      <c r="H113" s="147"/>
      <c r="I113" s="147"/>
      <c r="J113" s="147"/>
      <c r="K113" s="147"/>
      <c r="L113" s="148"/>
      <c r="M113" s="148"/>
      <c r="N113" s="148"/>
      <c r="O113" s="147"/>
      <c r="P113" s="149"/>
    </row>
    <row r="114" spans="1:16" ht="16.5" thickBot="1">
      <c r="A114" s="183" t="s">
        <v>96</v>
      </c>
      <c r="B114" s="184"/>
      <c r="C114" s="158">
        <v>6.5919999999999996</v>
      </c>
      <c r="D114" s="158"/>
      <c r="E114" s="158"/>
      <c r="F114" s="158"/>
      <c r="G114" s="158"/>
      <c r="H114" s="158"/>
      <c r="I114" s="158"/>
      <c r="J114" s="158"/>
      <c r="K114" s="158"/>
      <c r="L114" s="159"/>
      <c r="M114" s="159"/>
      <c r="N114" s="159"/>
      <c r="O114" s="158"/>
      <c r="P114" s="185"/>
    </row>
    <row r="115" spans="1:16" ht="16.5" thickBot="1">
      <c r="A115" s="186" t="s">
        <v>97</v>
      </c>
      <c r="B115" s="187">
        <f>SUM(B109:B114)</f>
        <v>0</v>
      </c>
      <c r="C115" s="187">
        <f t="shared" ref="C115:P115" si="13">SUM(C109:C114)</f>
        <v>18.927</v>
      </c>
      <c r="D115" s="187">
        <f t="shared" si="13"/>
        <v>0</v>
      </c>
      <c r="E115" s="187">
        <f t="shared" si="13"/>
        <v>0</v>
      </c>
      <c r="F115" s="187">
        <f t="shared" si="13"/>
        <v>0</v>
      </c>
      <c r="G115" s="187">
        <f t="shared" si="13"/>
        <v>0</v>
      </c>
      <c r="H115" s="187">
        <f t="shared" si="13"/>
        <v>0</v>
      </c>
      <c r="I115" s="187">
        <f t="shared" si="13"/>
        <v>0</v>
      </c>
      <c r="J115" s="187">
        <f t="shared" si="13"/>
        <v>0</v>
      </c>
      <c r="K115" s="187">
        <f t="shared" si="13"/>
        <v>0</v>
      </c>
      <c r="L115" s="187">
        <f t="shared" si="13"/>
        <v>0</v>
      </c>
      <c r="M115" s="187">
        <f t="shared" si="13"/>
        <v>0</v>
      </c>
      <c r="N115" s="187">
        <f t="shared" si="13"/>
        <v>0</v>
      </c>
      <c r="O115" s="187">
        <f t="shared" si="13"/>
        <v>0</v>
      </c>
      <c r="P115" s="188">
        <f t="shared" si="13"/>
        <v>0</v>
      </c>
    </row>
    <row r="116" spans="1:16" ht="15.75">
      <c r="A116" s="178" t="s">
        <v>98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332"/>
    </row>
    <row r="117" spans="1:16" ht="15.75">
      <c r="A117" s="182" t="s">
        <v>99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2"/>
    </row>
    <row r="118" spans="1:16" ht="15.75">
      <c r="A118" s="182" t="s">
        <v>100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2"/>
    </row>
    <row r="119" spans="1:16" ht="15.75">
      <c r="A119" s="190" t="s">
        <v>101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308"/>
    </row>
    <row r="120" spans="1:16" ht="16.5" thickBot="1">
      <c r="A120" s="327" t="s">
        <v>264</v>
      </c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33"/>
    </row>
    <row r="121" spans="1:16" ht="16.5" thickBot="1">
      <c r="A121" s="186" t="s">
        <v>102</v>
      </c>
      <c r="B121" s="187">
        <f>SUM(B117:B120)</f>
        <v>0</v>
      </c>
      <c r="C121" s="187">
        <f t="shared" ref="C121:L121" si="14">SUM(C117:C120)</f>
        <v>0</v>
      </c>
      <c r="D121" s="187">
        <f t="shared" si="14"/>
        <v>0</v>
      </c>
      <c r="E121" s="187">
        <f t="shared" si="14"/>
        <v>0</v>
      </c>
      <c r="F121" s="187">
        <f t="shared" si="14"/>
        <v>0</v>
      </c>
      <c r="G121" s="187">
        <f t="shared" si="14"/>
        <v>0</v>
      </c>
      <c r="H121" s="187">
        <f t="shared" si="14"/>
        <v>0</v>
      </c>
      <c r="I121" s="187">
        <f t="shared" si="14"/>
        <v>0</v>
      </c>
      <c r="J121" s="187">
        <f t="shared" si="14"/>
        <v>0</v>
      </c>
      <c r="K121" s="187">
        <f t="shared" si="14"/>
        <v>0</v>
      </c>
      <c r="L121" s="187">
        <f t="shared" si="14"/>
        <v>0</v>
      </c>
      <c r="M121" s="187">
        <f>SUM(M117:M120)</f>
        <v>0</v>
      </c>
      <c r="N121" s="187">
        <f t="shared" ref="N121:P121" si="15">SUM(N117:N120)</f>
        <v>0</v>
      </c>
      <c r="O121" s="187">
        <f t="shared" si="15"/>
        <v>0</v>
      </c>
      <c r="P121" s="188">
        <f t="shared" si="15"/>
        <v>0</v>
      </c>
    </row>
    <row r="122" spans="1:16" ht="16.5" thickBot="1">
      <c r="A122" s="373" t="s">
        <v>103</v>
      </c>
      <c r="B122" s="187">
        <f>B115+B121</f>
        <v>0</v>
      </c>
      <c r="C122" s="187">
        <f t="shared" ref="C122:L122" si="16">C115+C121</f>
        <v>18.927</v>
      </c>
      <c r="D122" s="187">
        <f t="shared" si="16"/>
        <v>0</v>
      </c>
      <c r="E122" s="187">
        <f t="shared" si="16"/>
        <v>0</v>
      </c>
      <c r="F122" s="187">
        <f t="shared" si="16"/>
        <v>0</v>
      </c>
      <c r="G122" s="187">
        <f t="shared" si="16"/>
        <v>0</v>
      </c>
      <c r="H122" s="187">
        <f t="shared" si="16"/>
        <v>0</v>
      </c>
      <c r="I122" s="187">
        <f t="shared" si="16"/>
        <v>0</v>
      </c>
      <c r="J122" s="187">
        <f t="shared" si="16"/>
        <v>0</v>
      </c>
      <c r="K122" s="187">
        <f t="shared" si="16"/>
        <v>0</v>
      </c>
      <c r="L122" s="187">
        <f t="shared" si="16"/>
        <v>0</v>
      </c>
      <c r="M122" s="187">
        <f>M115+M121</f>
        <v>0</v>
      </c>
      <c r="N122" s="187">
        <f t="shared" ref="N122:P122" si="17">N115+N121</f>
        <v>0</v>
      </c>
      <c r="O122" s="187">
        <f t="shared" si="17"/>
        <v>0</v>
      </c>
      <c r="P122" s="188">
        <f t="shared" si="17"/>
        <v>0</v>
      </c>
    </row>
    <row r="123" spans="1:16" ht="16.5">
      <c r="A123" s="251" t="s">
        <v>593</v>
      </c>
      <c r="B123" s="161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3"/>
    </row>
    <row r="124" spans="1:16" ht="15.75">
      <c r="A124" s="194" t="s">
        <v>443</v>
      </c>
      <c r="B124" s="195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7"/>
    </row>
    <row r="125" spans="1:16" ht="16.5" thickBot="1">
      <c r="A125" s="166" t="s">
        <v>527</v>
      </c>
      <c r="B125" s="198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200"/>
    </row>
    <row r="129" spans="1:16" ht="13.5" thickBot="1"/>
    <row r="130" spans="1:16">
      <c r="A130" s="535"/>
      <c r="B130" s="536"/>
      <c r="C130" s="536"/>
      <c r="D130" s="536"/>
      <c r="E130" s="536"/>
      <c r="F130" s="536"/>
      <c r="G130" s="536"/>
      <c r="H130" s="536"/>
      <c r="I130" s="536"/>
      <c r="J130" s="536"/>
      <c r="K130" s="536"/>
      <c r="L130" s="536"/>
      <c r="M130" s="536"/>
      <c r="N130" s="536"/>
      <c r="O130" s="1095" t="s">
        <v>487</v>
      </c>
      <c r="P130" s="1096"/>
    </row>
    <row r="131" spans="1:16" ht="16.5">
      <c r="A131" s="555" t="s">
        <v>613</v>
      </c>
      <c r="B131" s="130"/>
      <c r="C131" s="130"/>
      <c r="D131" s="130"/>
      <c r="E131" s="131"/>
      <c r="F131" s="131"/>
      <c r="G131" s="131"/>
      <c r="H131" s="131"/>
      <c r="I131" s="131"/>
      <c r="J131" s="131" t="s">
        <v>84</v>
      </c>
      <c r="K131" s="131"/>
      <c r="L131" s="131"/>
      <c r="M131" s="132"/>
      <c r="N131" s="132"/>
      <c r="O131" s="131"/>
      <c r="P131" s="133"/>
    </row>
    <row r="132" spans="1:16" ht="16.5">
      <c r="A132" s="555" t="s">
        <v>530</v>
      </c>
      <c r="B132" s="130"/>
      <c r="C132" s="130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3"/>
    </row>
    <row r="133" spans="1:16" ht="17.25" thickBot="1">
      <c r="A133" s="52"/>
      <c r="B133" s="556"/>
      <c r="C133" s="556" t="s">
        <v>672</v>
      </c>
      <c r="D133" s="556"/>
      <c r="E133" s="53"/>
      <c r="F133" s="50"/>
      <c r="G133" s="50"/>
      <c r="H133" s="50"/>
      <c r="I133" s="50"/>
      <c r="J133" s="53"/>
      <c r="K133" s="53"/>
      <c r="L133" s="53"/>
      <c r="M133" s="53"/>
      <c r="N133" s="53"/>
      <c r="O133" s="53" t="s">
        <v>61</v>
      </c>
      <c r="P133" s="54"/>
    </row>
    <row r="134" spans="1:16" ht="17.25" thickBot="1">
      <c r="A134" s="55"/>
      <c r="B134" s="1072" t="s">
        <v>62</v>
      </c>
      <c r="C134" s="1070"/>
      <c r="D134" s="1071"/>
      <c r="E134" s="552" t="s">
        <v>63</v>
      </c>
      <c r="F134" s="1072" t="s">
        <v>62</v>
      </c>
      <c r="G134" s="1070"/>
      <c r="H134" s="1070"/>
      <c r="I134" s="1088" t="s">
        <v>524</v>
      </c>
      <c r="J134" s="1089"/>
      <c r="K134" s="1089"/>
      <c r="L134" s="1090"/>
      <c r="M134" s="1070" t="s">
        <v>64</v>
      </c>
      <c r="N134" s="1071"/>
      <c r="O134" s="46" t="s">
        <v>65</v>
      </c>
      <c r="P134" s="553"/>
    </row>
    <row r="135" spans="1:16" ht="17.25" thickBot="1">
      <c r="A135" s="59"/>
      <c r="B135" s="1064" t="s">
        <v>479</v>
      </c>
      <c r="C135" s="1064"/>
      <c r="D135" s="1065"/>
      <c r="E135" s="61" t="s">
        <v>67</v>
      </c>
      <c r="F135" s="1066" t="s">
        <v>591</v>
      </c>
      <c r="G135" s="1067"/>
      <c r="H135" s="1067"/>
      <c r="I135" s="59"/>
      <c r="J135" s="64"/>
      <c r="K135" s="59"/>
      <c r="L135" s="59"/>
      <c r="M135" s="1068" t="s">
        <v>525</v>
      </c>
      <c r="N135" s="1069"/>
      <c r="O135" s="60" t="s">
        <v>526</v>
      </c>
      <c r="P135" s="65"/>
    </row>
    <row r="136" spans="1:16" ht="16.5">
      <c r="A136" s="66" t="s">
        <v>87</v>
      </c>
      <c r="B136" s="553" t="s">
        <v>69</v>
      </c>
      <c r="C136" s="554" t="s">
        <v>69</v>
      </c>
      <c r="D136" s="68" t="s">
        <v>69</v>
      </c>
      <c r="E136" s="61" t="s">
        <v>70</v>
      </c>
      <c r="F136" s="67" t="s">
        <v>69</v>
      </c>
      <c r="G136" s="554" t="s">
        <v>69</v>
      </c>
      <c r="H136" s="69" t="s">
        <v>69</v>
      </c>
      <c r="I136" s="67" t="s">
        <v>69</v>
      </c>
      <c r="J136" s="554" t="s">
        <v>69</v>
      </c>
      <c r="K136" s="69" t="s">
        <v>69</v>
      </c>
      <c r="L136" s="59" t="s">
        <v>72</v>
      </c>
      <c r="M136" s="552" t="s">
        <v>73</v>
      </c>
      <c r="N136" s="67" t="s">
        <v>74</v>
      </c>
      <c r="O136" s="554" t="s">
        <v>73</v>
      </c>
      <c r="P136" s="67" t="s">
        <v>74</v>
      </c>
    </row>
    <row r="137" spans="1:16" ht="16.5">
      <c r="A137" s="59"/>
      <c r="B137" s="358" t="s">
        <v>75</v>
      </c>
      <c r="C137" s="70" t="s">
        <v>68</v>
      </c>
      <c r="D137" s="59" t="s">
        <v>76</v>
      </c>
      <c r="E137" s="61" t="s">
        <v>474</v>
      </c>
      <c r="F137" s="59" t="s">
        <v>75</v>
      </c>
      <c r="G137" s="70" t="s">
        <v>68</v>
      </c>
      <c r="H137" s="70" t="s">
        <v>76</v>
      </c>
      <c r="I137" s="59" t="s">
        <v>75</v>
      </c>
      <c r="J137" s="70" t="s">
        <v>68</v>
      </c>
      <c r="K137" s="70" t="s">
        <v>76</v>
      </c>
      <c r="L137" s="59" t="s">
        <v>77</v>
      </c>
      <c r="M137" s="61" t="s">
        <v>71</v>
      </c>
      <c r="N137" s="59" t="s">
        <v>78</v>
      </c>
      <c r="O137" s="70" t="s">
        <v>71</v>
      </c>
      <c r="P137" s="59" t="s">
        <v>78</v>
      </c>
    </row>
    <row r="138" spans="1:16" ht="17.25" thickBot="1">
      <c r="A138" s="135"/>
      <c r="B138" s="557" t="s">
        <v>478</v>
      </c>
      <c r="C138" s="72" t="s">
        <v>71</v>
      </c>
      <c r="D138" s="71"/>
      <c r="E138" s="551"/>
      <c r="F138" s="71" t="s">
        <v>415</v>
      </c>
      <c r="G138" s="72" t="s">
        <v>71</v>
      </c>
      <c r="H138" s="550"/>
      <c r="I138" s="71" t="s">
        <v>415</v>
      </c>
      <c r="J138" s="72" t="s">
        <v>71</v>
      </c>
      <c r="K138" s="550"/>
      <c r="L138" s="71"/>
      <c r="M138" s="74" t="s">
        <v>220</v>
      </c>
      <c r="N138" s="75" t="s">
        <v>79</v>
      </c>
      <c r="O138" s="551"/>
      <c r="P138" s="71"/>
    </row>
    <row r="139" spans="1:16" ht="17.25" thickBot="1">
      <c r="A139" s="76">
        <v>1</v>
      </c>
      <c r="B139" s="77">
        <v>2</v>
      </c>
      <c r="C139" s="77">
        <v>3</v>
      </c>
      <c r="D139" s="77">
        <v>4</v>
      </c>
      <c r="E139" s="78">
        <v>5</v>
      </c>
      <c r="F139" s="78">
        <v>6</v>
      </c>
      <c r="G139" s="78">
        <v>7</v>
      </c>
      <c r="H139" s="79">
        <v>8</v>
      </c>
      <c r="I139" s="73">
        <v>9</v>
      </c>
      <c r="J139" s="73">
        <v>10</v>
      </c>
      <c r="K139" s="77">
        <v>11</v>
      </c>
      <c r="L139" s="80">
        <v>12</v>
      </c>
      <c r="M139" s="78">
        <v>13</v>
      </c>
      <c r="N139" s="78">
        <v>14</v>
      </c>
      <c r="O139" s="78">
        <v>15</v>
      </c>
      <c r="P139" s="81">
        <v>16</v>
      </c>
    </row>
    <row r="140" spans="1:16" ht="15.75">
      <c r="A140" s="178" t="s">
        <v>90</v>
      </c>
      <c r="B140" s="179"/>
      <c r="C140" s="179"/>
      <c r="D140" s="179"/>
      <c r="E140" s="179"/>
      <c r="F140" s="179"/>
      <c r="G140" s="180"/>
      <c r="H140" s="179"/>
      <c r="I140" s="179"/>
      <c r="J140" s="179"/>
      <c r="K140" s="179"/>
      <c r="L140" s="180"/>
      <c r="M140" s="180"/>
      <c r="N140" s="180"/>
      <c r="O140" s="179"/>
      <c r="P140" s="181"/>
    </row>
    <row r="141" spans="1:16" ht="15.75">
      <c r="A141" s="182" t="s">
        <v>91</v>
      </c>
      <c r="B141" s="153"/>
      <c r="C141" s="147">
        <v>1</v>
      </c>
      <c r="D141" s="147"/>
      <c r="E141" s="147"/>
      <c r="F141" s="147"/>
      <c r="G141" s="147"/>
      <c r="H141" s="147"/>
      <c r="I141" s="147"/>
      <c r="J141" s="147"/>
      <c r="K141" s="147"/>
      <c r="L141" s="148"/>
      <c r="M141" s="148"/>
      <c r="N141" s="148"/>
      <c r="O141" s="147"/>
      <c r="P141" s="149"/>
    </row>
    <row r="142" spans="1:16" ht="15.75">
      <c r="A142" s="182" t="s">
        <v>92</v>
      </c>
      <c r="B142" s="153"/>
      <c r="C142" s="147">
        <v>0.5</v>
      </c>
      <c r="D142" s="147"/>
      <c r="E142" s="147"/>
      <c r="F142" s="147"/>
      <c r="G142" s="147"/>
      <c r="H142" s="147"/>
      <c r="I142" s="147"/>
      <c r="J142" s="147"/>
      <c r="K142" s="147"/>
      <c r="L142" s="148"/>
      <c r="M142" s="148"/>
      <c r="N142" s="148"/>
      <c r="O142" s="147"/>
      <c r="P142" s="149"/>
    </row>
    <row r="143" spans="1:16" ht="15.75">
      <c r="A143" s="182" t="s">
        <v>93</v>
      </c>
      <c r="B143" s="153"/>
      <c r="C143" s="147"/>
      <c r="D143" s="147"/>
      <c r="E143" s="147"/>
      <c r="F143" s="147"/>
      <c r="G143" s="147"/>
      <c r="H143" s="147"/>
      <c r="I143" s="147"/>
      <c r="J143" s="147"/>
      <c r="K143" s="147"/>
      <c r="L143" s="148"/>
      <c r="M143" s="148"/>
      <c r="N143" s="148"/>
      <c r="O143" s="147"/>
      <c r="P143" s="149"/>
    </row>
    <row r="144" spans="1:16" ht="15.75">
      <c r="A144" s="182" t="s">
        <v>94</v>
      </c>
      <c r="B144" s="151"/>
      <c r="C144" s="151">
        <v>2</v>
      </c>
      <c r="D144" s="151"/>
      <c r="E144" s="151"/>
      <c r="F144" s="151"/>
      <c r="G144" s="151"/>
      <c r="H144" s="151"/>
      <c r="I144" s="151"/>
      <c r="J144" s="151"/>
      <c r="K144" s="151"/>
      <c r="L144" s="148"/>
      <c r="M144" s="148"/>
      <c r="N144" s="148"/>
      <c r="O144" s="151"/>
      <c r="P144" s="152"/>
    </row>
    <row r="145" spans="1:16" ht="15.75">
      <c r="A145" s="182" t="s">
        <v>95</v>
      </c>
      <c r="B145" s="151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148"/>
      <c r="N145" s="148"/>
      <c r="O145" s="147"/>
      <c r="P145" s="149"/>
    </row>
    <row r="146" spans="1:16" ht="16.5" thickBot="1">
      <c r="A146" s="183" t="s">
        <v>96</v>
      </c>
      <c r="B146" s="184"/>
      <c r="C146" s="158">
        <v>9.8629999999999995</v>
      </c>
      <c r="D146" s="158"/>
      <c r="E146" s="158"/>
      <c r="F146" s="158"/>
      <c r="G146" s="158"/>
      <c r="H146" s="158"/>
      <c r="I146" s="158"/>
      <c r="J146" s="158"/>
      <c r="K146" s="158"/>
      <c r="L146" s="159"/>
      <c r="M146" s="159"/>
      <c r="N146" s="159"/>
      <c r="O146" s="158"/>
      <c r="P146" s="185"/>
    </row>
    <row r="147" spans="1:16" ht="16.5" thickBot="1">
      <c r="A147" s="186" t="s">
        <v>97</v>
      </c>
      <c r="B147" s="187">
        <f>SUM(B141:B146)</f>
        <v>0</v>
      </c>
      <c r="C147" s="187">
        <f t="shared" ref="C147:P147" si="18">SUM(C141:C146)</f>
        <v>13.363</v>
      </c>
      <c r="D147" s="187">
        <f t="shared" si="18"/>
        <v>0</v>
      </c>
      <c r="E147" s="187">
        <f t="shared" si="18"/>
        <v>0</v>
      </c>
      <c r="F147" s="187">
        <f t="shared" si="18"/>
        <v>0</v>
      </c>
      <c r="G147" s="187">
        <f t="shared" si="18"/>
        <v>0</v>
      </c>
      <c r="H147" s="187">
        <f t="shared" si="18"/>
        <v>0</v>
      </c>
      <c r="I147" s="187">
        <f t="shared" si="18"/>
        <v>0</v>
      </c>
      <c r="J147" s="187">
        <f t="shared" si="18"/>
        <v>0</v>
      </c>
      <c r="K147" s="187">
        <f t="shared" si="18"/>
        <v>0</v>
      </c>
      <c r="L147" s="187">
        <f t="shared" si="18"/>
        <v>0</v>
      </c>
      <c r="M147" s="187">
        <f t="shared" si="18"/>
        <v>0</v>
      </c>
      <c r="N147" s="187">
        <f t="shared" si="18"/>
        <v>0</v>
      </c>
      <c r="O147" s="187">
        <f t="shared" si="18"/>
        <v>0</v>
      </c>
      <c r="P147" s="188">
        <f t="shared" si="18"/>
        <v>0</v>
      </c>
    </row>
    <row r="148" spans="1:16" ht="15.75">
      <c r="A148" s="178" t="s">
        <v>98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332"/>
    </row>
    <row r="149" spans="1:16" ht="15.75">
      <c r="A149" s="182" t="s">
        <v>99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2"/>
    </row>
    <row r="150" spans="1:16" ht="15.75">
      <c r="A150" s="182" t="s">
        <v>100</v>
      </c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2"/>
    </row>
    <row r="151" spans="1:16" ht="15.75">
      <c r="A151" s="190" t="s">
        <v>101</v>
      </c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308"/>
    </row>
    <row r="152" spans="1:16" ht="16.5" thickBot="1">
      <c r="A152" s="327" t="s">
        <v>264</v>
      </c>
      <c r="B152" s="328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333"/>
    </row>
    <row r="153" spans="1:16" ht="16.5" thickBot="1">
      <c r="A153" s="186" t="s">
        <v>102</v>
      </c>
      <c r="B153" s="187">
        <f>SUM(B149:B152)</f>
        <v>0</v>
      </c>
      <c r="C153" s="187">
        <f t="shared" ref="C153:L153" si="19">SUM(C149:C152)</f>
        <v>0</v>
      </c>
      <c r="D153" s="187">
        <f t="shared" si="19"/>
        <v>0</v>
      </c>
      <c r="E153" s="187">
        <f t="shared" si="19"/>
        <v>0</v>
      </c>
      <c r="F153" s="187">
        <f t="shared" si="19"/>
        <v>0</v>
      </c>
      <c r="G153" s="187">
        <f t="shared" si="19"/>
        <v>0</v>
      </c>
      <c r="H153" s="187">
        <f t="shared" si="19"/>
        <v>0</v>
      </c>
      <c r="I153" s="187">
        <f t="shared" si="19"/>
        <v>0</v>
      </c>
      <c r="J153" s="187">
        <f t="shared" si="19"/>
        <v>0</v>
      </c>
      <c r="K153" s="187">
        <f t="shared" si="19"/>
        <v>0</v>
      </c>
      <c r="L153" s="187">
        <f t="shared" si="19"/>
        <v>0</v>
      </c>
      <c r="M153" s="187">
        <f>SUM(M149:M152)</f>
        <v>0</v>
      </c>
      <c r="N153" s="187">
        <f t="shared" ref="N153:P153" si="20">SUM(N149:N152)</f>
        <v>0</v>
      </c>
      <c r="O153" s="187">
        <f t="shared" si="20"/>
        <v>0</v>
      </c>
      <c r="P153" s="188">
        <f t="shared" si="20"/>
        <v>0</v>
      </c>
    </row>
    <row r="154" spans="1:16" ht="16.5" thickBot="1">
      <c r="A154" s="373" t="s">
        <v>103</v>
      </c>
      <c r="B154" s="187">
        <f>B147+B153</f>
        <v>0</v>
      </c>
      <c r="C154" s="187">
        <f t="shared" ref="C154:L154" si="21">C147+C153</f>
        <v>13.363</v>
      </c>
      <c r="D154" s="187">
        <f t="shared" si="21"/>
        <v>0</v>
      </c>
      <c r="E154" s="187">
        <f t="shared" si="21"/>
        <v>0</v>
      </c>
      <c r="F154" s="187">
        <f t="shared" si="21"/>
        <v>0</v>
      </c>
      <c r="G154" s="187">
        <f t="shared" si="21"/>
        <v>0</v>
      </c>
      <c r="H154" s="187">
        <f t="shared" si="21"/>
        <v>0</v>
      </c>
      <c r="I154" s="187">
        <f t="shared" si="21"/>
        <v>0</v>
      </c>
      <c r="J154" s="187">
        <f t="shared" si="21"/>
        <v>0</v>
      </c>
      <c r="K154" s="187">
        <f t="shared" si="21"/>
        <v>0</v>
      </c>
      <c r="L154" s="187">
        <f t="shared" si="21"/>
        <v>0</v>
      </c>
      <c r="M154" s="187">
        <f>M147+M153</f>
        <v>0</v>
      </c>
      <c r="N154" s="187">
        <f t="shared" ref="N154:P154" si="22">N147+N153</f>
        <v>0</v>
      </c>
      <c r="O154" s="187">
        <f t="shared" si="22"/>
        <v>0</v>
      </c>
      <c r="P154" s="188">
        <f t="shared" si="22"/>
        <v>0</v>
      </c>
    </row>
    <row r="155" spans="1:16" ht="16.5">
      <c r="A155" s="251" t="s">
        <v>593</v>
      </c>
      <c r="B155" s="161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3"/>
    </row>
    <row r="156" spans="1:16" ht="15.75">
      <c r="A156" s="194" t="s">
        <v>443</v>
      </c>
      <c r="B156" s="195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7"/>
    </row>
    <row r="157" spans="1:16" ht="16.5" thickBot="1">
      <c r="A157" s="166" t="s">
        <v>527</v>
      </c>
      <c r="B157" s="198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200"/>
    </row>
    <row r="162" spans="1:16" ht="13.5" thickBot="1"/>
    <row r="163" spans="1:16">
      <c r="A163" s="535"/>
      <c r="B163" s="536"/>
      <c r="C163" s="536"/>
      <c r="D163" s="536"/>
      <c r="E163" s="536"/>
      <c r="F163" s="536"/>
      <c r="G163" s="536"/>
      <c r="H163" s="536"/>
      <c r="I163" s="536"/>
      <c r="J163" s="536"/>
      <c r="K163" s="536"/>
      <c r="L163" s="536"/>
      <c r="M163" s="536"/>
      <c r="N163" s="536"/>
      <c r="O163" s="1095" t="s">
        <v>487</v>
      </c>
      <c r="P163" s="1096"/>
    </row>
    <row r="164" spans="1:16" ht="16.5">
      <c r="A164" s="555" t="s">
        <v>613</v>
      </c>
      <c r="B164" s="130"/>
      <c r="C164" s="130"/>
      <c r="D164" s="130"/>
      <c r="E164" s="131"/>
      <c r="F164" s="131"/>
      <c r="G164" s="131"/>
      <c r="H164" s="131"/>
      <c r="I164" s="131"/>
      <c r="J164" s="131" t="s">
        <v>84</v>
      </c>
      <c r="K164" s="131"/>
      <c r="L164" s="131"/>
      <c r="M164" s="132"/>
      <c r="N164" s="132"/>
      <c r="O164" s="131"/>
      <c r="P164" s="133"/>
    </row>
    <row r="165" spans="1:16" ht="16.5">
      <c r="A165" s="555" t="s">
        <v>530</v>
      </c>
      <c r="B165" s="130"/>
      <c r="C165" s="130"/>
      <c r="D165" s="130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3"/>
    </row>
    <row r="166" spans="1:16" ht="17.25" thickBot="1">
      <c r="A166" s="52"/>
      <c r="B166" s="556"/>
      <c r="C166" s="556" t="s">
        <v>673</v>
      </c>
      <c r="D166" s="556"/>
      <c r="E166" s="53"/>
      <c r="F166" s="50"/>
      <c r="G166" s="50"/>
      <c r="H166" s="50"/>
      <c r="I166" s="50"/>
      <c r="J166" s="53"/>
      <c r="K166" s="53"/>
      <c r="L166" s="53"/>
      <c r="M166" s="53"/>
      <c r="N166" s="53"/>
      <c r="O166" s="53" t="s">
        <v>61</v>
      </c>
      <c r="P166" s="54"/>
    </row>
    <row r="167" spans="1:16" ht="17.25" thickBot="1">
      <c r="A167" s="55"/>
      <c r="B167" s="1072" t="s">
        <v>62</v>
      </c>
      <c r="C167" s="1070"/>
      <c r="D167" s="1071"/>
      <c r="E167" s="552" t="s">
        <v>63</v>
      </c>
      <c r="F167" s="1072" t="s">
        <v>62</v>
      </c>
      <c r="G167" s="1070"/>
      <c r="H167" s="1070"/>
      <c r="I167" s="1088" t="s">
        <v>524</v>
      </c>
      <c r="J167" s="1089"/>
      <c r="K167" s="1089"/>
      <c r="L167" s="1090"/>
      <c r="M167" s="1070" t="s">
        <v>64</v>
      </c>
      <c r="N167" s="1071"/>
      <c r="O167" s="46" t="s">
        <v>65</v>
      </c>
      <c r="P167" s="553"/>
    </row>
    <row r="168" spans="1:16" ht="17.25" thickBot="1">
      <c r="A168" s="59"/>
      <c r="B168" s="1064" t="s">
        <v>479</v>
      </c>
      <c r="C168" s="1064"/>
      <c r="D168" s="1065"/>
      <c r="E168" s="61" t="s">
        <v>67</v>
      </c>
      <c r="F168" s="1066" t="s">
        <v>591</v>
      </c>
      <c r="G168" s="1067"/>
      <c r="H168" s="1067"/>
      <c r="I168" s="59"/>
      <c r="J168" s="64"/>
      <c r="K168" s="59"/>
      <c r="L168" s="59"/>
      <c r="M168" s="1068" t="s">
        <v>525</v>
      </c>
      <c r="N168" s="1069"/>
      <c r="O168" s="60" t="s">
        <v>526</v>
      </c>
      <c r="P168" s="65"/>
    </row>
    <row r="169" spans="1:16" ht="16.5">
      <c r="A169" s="66" t="s">
        <v>87</v>
      </c>
      <c r="B169" s="553" t="s">
        <v>69</v>
      </c>
      <c r="C169" s="554" t="s">
        <v>69</v>
      </c>
      <c r="D169" s="68" t="s">
        <v>69</v>
      </c>
      <c r="E169" s="61" t="s">
        <v>70</v>
      </c>
      <c r="F169" s="67" t="s">
        <v>69</v>
      </c>
      <c r="G169" s="554" t="s">
        <v>69</v>
      </c>
      <c r="H169" s="69" t="s">
        <v>69</v>
      </c>
      <c r="I169" s="67" t="s">
        <v>69</v>
      </c>
      <c r="J169" s="554" t="s">
        <v>69</v>
      </c>
      <c r="K169" s="69" t="s">
        <v>69</v>
      </c>
      <c r="L169" s="59" t="s">
        <v>72</v>
      </c>
      <c r="M169" s="552" t="s">
        <v>73</v>
      </c>
      <c r="N169" s="67" t="s">
        <v>74</v>
      </c>
      <c r="O169" s="554" t="s">
        <v>73</v>
      </c>
      <c r="P169" s="67" t="s">
        <v>74</v>
      </c>
    </row>
    <row r="170" spans="1:16" ht="16.5">
      <c r="A170" s="59"/>
      <c r="B170" s="358" t="s">
        <v>75</v>
      </c>
      <c r="C170" s="70" t="s">
        <v>68</v>
      </c>
      <c r="D170" s="59" t="s">
        <v>76</v>
      </c>
      <c r="E170" s="61" t="s">
        <v>474</v>
      </c>
      <c r="F170" s="59" t="s">
        <v>75</v>
      </c>
      <c r="G170" s="70" t="s">
        <v>68</v>
      </c>
      <c r="H170" s="70" t="s">
        <v>76</v>
      </c>
      <c r="I170" s="59" t="s">
        <v>75</v>
      </c>
      <c r="J170" s="70" t="s">
        <v>68</v>
      </c>
      <c r="K170" s="70" t="s">
        <v>76</v>
      </c>
      <c r="L170" s="59" t="s">
        <v>77</v>
      </c>
      <c r="M170" s="61" t="s">
        <v>71</v>
      </c>
      <c r="N170" s="59" t="s">
        <v>78</v>
      </c>
      <c r="O170" s="70" t="s">
        <v>71</v>
      </c>
      <c r="P170" s="59" t="s">
        <v>78</v>
      </c>
    </row>
    <row r="171" spans="1:16" ht="17.25" thickBot="1">
      <c r="A171" s="135"/>
      <c r="B171" s="557" t="s">
        <v>478</v>
      </c>
      <c r="C171" s="72" t="s">
        <v>71</v>
      </c>
      <c r="D171" s="71"/>
      <c r="E171" s="551"/>
      <c r="F171" s="71" t="s">
        <v>415</v>
      </c>
      <c r="G171" s="72" t="s">
        <v>71</v>
      </c>
      <c r="H171" s="550"/>
      <c r="I171" s="71" t="s">
        <v>415</v>
      </c>
      <c r="J171" s="72" t="s">
        <v>71</v>
      </c>
      <c r="K171" s="550"/>
      <c r="L171" s="71"/>
      <c r="M171" s="74" t="s">
        <v>220</v>
      </c>
      <c r="N171" s="75" t="s">
        <v>79</v>
      </c>
      <c r="O171" s="551"/>
      <c r="P171" s="71"/>
    </row>
    <row r="172" spans="1:16" ht="17.25" thickBot="1">
      <c r="A172" s="76">
        <v>1</v>
      </c>
      <c r="B172" s="77">
        <v>2</v>
      </c>
      <c r="C172" s="77">
        <v>3</v>
      </c>
      <c r="D172" s="77">
        <v>4</v>
      </c>
      <c r="E172" s="78">
        <v>5</v>
      </c>
      <c r="F172" s="78">
        <v>6</v>
      </c>
      <c r="G172" s="78">
        <v>7</v>
      </c>
      <c r="H172" s="79">
        <v>8</v>
      </c>
      <c r="I172" s="73">
        <v>9</v>
      </c>
      <c r="J172" s="73">
        <v>10</v>
      </c>
      <c r="K172" s="77">
        <v>11</v>
      </c>
      <c r="L172" s="80">
        <v>12</v>
      </c>
      <c r="M172" s="78">
        <v>13</v>
      </c>
      <c r="N172" s="78">
        <v>14</v>
      </c>
      <c r="O172" s="78">
        <v>15</v>
      </c>
      <c r="P172" s="81">
        <v>16</v>
      </c>
    </row>
    <row r="173" spans="1:16" ht="15.75">
      <c r="A173" s="178" t="s">
        <v>90</v>
      </c>
      <c r="B173" s="179"/>
      <c r="C173" s="179"/>
      <c r="D173" s="179"/>
      <c r="E173" s="179"/>
      <c r="F173" s="179"/>
      <c r="G173" s="180"/>
      <c r="H173" s="179"/>
      <c r="I173" s="179"/>
      <c r="J173" s="179"/>
      <c r="K173" s="179"/>
      <c r="L173" s="180"/>
      <c r="M173" s="180"/>
      <c r="N173" s="180"/>
      <c r="O173" s="179"/>
      <c r="P173" s="181"/>
    </row>
    <row r="174" spans="1:16" ht="15.75">
      <c r="A174" s="182" t="s">
        <v>91</v>
      </c>
      <c r="B174" s="153"/>
      <c r="C174" s="147">
        <v>160</v>
      </c>
      <c r="D174" s="147"/>
      <c r="E174" s="147"/>
      <c r="F174" s="147"/>
      <c r="G174" s="147"/>
      <c r="H174" s="147"/>
      <c r="I174" s="147"/>
      <c r="J174" s="147"/>
      <c r="K174" s="147"/>
      <c r="L174" s="148"/>
      <c r="M174" s="148"/>
      <c r="N174" s="148"/>
      <c r="O174" s="147"/>
      <c r="P174" s="149"/>
    </row>
    <row r="175" spans="1:16" ht="15.75">
      <c r="A175" s="182" t="s">
        <v>92</v>
      </c>
      <c r="B175" s="153"/>
      <c r="C175" s="147">
        <v>5.9</v>
      </c>
      <c r="D175" s="147"/>
      <c r="E175" s="147"/>
      <c r="F175" s="147"/>
      <c r="G175" s="147"/>
      <c r="H175" s="147"/>
      <c r="I175" s="147"/>
      <c r="J175" s="147"/>
      <c r="K175" s="147"/>
      <c r="L175" s="148"/>
      <c r="M175" s="148"/>
      <c r="N175" s="148"/>
      <c r="O175" s="147"/>
      <c r="P175" s="149"/>
    </row>
    <row r="176" spans="1:16" ht="15.75">
      <c r="A176" s="182" t="s">
        <v>93</v>
      </c>
      <c r="B176" s="153"/>
      <c r="C176" s="147"/>
      <c r="D176" s="147"/>
      <c r="E176" s="147"/>
      <c r="F176" s="147"/>
      <c r="G176" s="147"/>
      <c r="H176" s="147"/>
      <c r="I176" s="147"/>
      <c r="J176" s="147"/>
      <c r="K176" s="147"/>
      <c r="L176" s="148"/>
      <c r="M176" s="148"/>
      <c r="N176" s="148"/>
      <c r="O176" s="147"/>
      <c r="P176" s="149"/>
    </row>
    <row r="177" spans="1:16" ht="15.75">
      <c r="A177" s="182" t="s">
        <v>94</v>
      </c>
      <c r="B177" s="151"/>
      <c r="C177" s="151">
        <v>27.69</v>
      </c>
      <c r="D177" s="151"/>
      <c r="E177" s="151"/>
      <c r="F177" s="151"/>
      <c r="G177" s="151"/>
      <c r="H177" s="151"/>
      <c r="I177" s="151"/>
      <c r="J177" s="151"/>
      <c r="K177" s="151"/>
      <c r="L177" s="148"/>
      <c r="M177" s="148"/>
      <c r="N177" s="148"/>
      <c r="O177" s="151"/>
      <c r="P177" s="152"/>
    </row>
    <row r="178" spans="1:16" ht="15.75">
      <c r="A178" s="182" t="s">
        <v>95</v>
      </c>
      <c r="B178" s="151"/>
      <c r="C178" s="147">
        <v>8</v>
      </c>
      <c r="D178" s="147"/>
      <c r="E178" s="147"/>
      <c r="F178" s="147"/>
      <c r="G178" s="147"/>
      <c r="H178" s="147"/>
      <c r="I178" s="147"/>
      <c r="J178" s="147"/>
      <c r="K178" s="147"/>
      <c r="L178" s="148"/>
      <c r="M178" s="148"/>
      <c r="N178" s="148"/>
      <c r="O178" s="147"/>
      <c r="P178" s="149"/>
    </row>
    <row r="179" spans="1:16" ht="16.5" thickBot="1">
      <c r="A179" s="183" t="s">
        <v>96</v>
      </c>
      <c r="B179" s="184">
        <v>4.4420000000000002</v>
      </c>
      <c r="C179" s="158">
        <v>284.57100000000003</v>
      </c>
      <c r="D179" s="158"/>
      <c r="E179" s="158"/>
      <c r="F179" s="158"/>
      <c r="G179" s="158"/>
      <c r="H179" s="158"/>
      <c r="I179" s="158"/>
      <c r="J179" s="158"/>
      <c r="K179" s="158"/>
      <c r="L179" s="159"/>
      <c r="M179" s="159"/>
      <c r="N179" s="159"/>
      <c r="O179" s="158"/>
      <c r="P179" s="185"/>
    </row>
    <row r="180" spans="1:16" ht="16.5" thickBot="1">
      <c r="A180" s="186" t="s">
        <v>97</v>
      </c>
      <c r="B180" s="187">
        <f>SUM(B174:B179)</f>
        <v>4.4420000000000002</v>
      </c>
      <c r="C180" s="187">
        <f t="shared" ref="C180:P180" si="23">SUM(C174:C179)</f>
        <v>486.16100000000006</v>
      </c>
      <c r="D180" s="187">
        <f t="shared" si="23"/>
        <v>0</v>
      </c>
      <c r="E180" s="187">
        <f t="shared" si="23"/>
        <v>0</v>
      </c>
      <c r="F180" s="187">
        <f t="shared" si="23"/>
        <v>0</v>
      </c>
      <c r="G180" s="187">
        <f t="shared" si="23"/>
        <v>0</v>
      </c>
      <c r="H180" s="187">
        <f t="shared" si="23"/>
        <v>0</v>
      </c>
      <c r="I180" s="187">
        <f t="shared" si="23"/>
        <v>0</v>
      </c>
      <c r="J180" s="187">
        <f t="shared" si="23"/>
        <v>0</v>
      </c>
      <c r="K180" s="187">
        <f t="shared" si="23"/>
        <v>0</v>
      </c>
      <c r="L180" s="187">
        <f t="shared" si="23"/>
        <v>0</v>
      </c>
      <c r="M180" s="187">
        <f t="shared" si="23"/>
        <v>0</v>
      </c>
      <c r="N180" s="187">
        <f t="shared" si="23"/>
        <v>0</v>
      </c>
      <c r="O180" s="187">
        <f t="shared" si="23"/>
        <v>0</v>
      </c>
      <c r="P180" s="188">
        <f t="shared" si="23"/>
        <v>0</v>
      </c>
    </row>
    <row r="181" spans="1:16" ht="15.75">
      <c r="A181" s="178" t="s">
        <v>98</v>
      </c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332"/>
    </row>
    <row r="182" spans="1:16" ht="15.75">
      <c r="A182" s="182" t="s">
        <v>99</v>
      </c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2"/>
    </row>
    <row r="183" spans="1:16" ht="15.75">
      <c r="A183" s="182" t="s">
        <v>100</v>
      </c>
      <c r="B183" s="151">
        <v>4.1630000000000003</v>
      </c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2"/>
    </row>
    <row r="184" spans="1:16" ht="15.75">
      <c r="A184" s="190" t="s">
        <v>101</v>
      </c>
      <c r="B184" s="184">
        <v>23.454999999999998</v>
      </c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308"/>
    </row>
    <row r="185" spans="1:16" ht="16.5" thickBot="1">
      <c r="A185" s="327" t="s">
        <v>264</v>
      </c>
      <c r="B185" s="328"/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  <c r="N185" s="328"/>
      <c r="O185" s="328"/>
      <c r="P185" s="333"/>
    </row>
    <row r="186" spans="1:16" ht="16.5" thickBot="1">
      <c r="A186" s="186" t="s">
        <v>102</v>
      </c>
      <c r="B186" s="187">
        <f>SUM(B182:B185)</f>
        <v>27.617999999999999</v>
      </c>
      <c r="C186" s="187">
        <f t="shared" ref="C186:L186" si="24">SUM(C182:C185)</f>
        <v>0</v>
      </c>
      <c r="D186" s="187">
        <f t="shared" si="24"/>
        <v>0</v>
      </c>
      <c r="E186" s="187">
        <f t="shared" si="24"/>
        <v>0</v>
      </c>
      <c r="F186" s="187">
        <f t="shared" si="24"/>
        <v>0</v>
      </c>
      <c r="G186" s="187">
        <f t="shared" si="24"/>
        <v>0</v>
      </c>
      <c r="H186" s="187">
        <f t="shared" si="24"/>
        <v>0</v>
      </c>
      <c r="I186" s="187">
        <f t="shared" si="24"/>
        <v>0</v>
      </c>
      <c r="J186" s="187">
        <f t="shared" si="24"/>
        <v>0</v>
      </c>
      <c r="K186" s="187">
        <f t="shared" si="24"/>
        <v>0</v>
      </c>
      <c r="L186" s="187">
        <f t="shared" si="24"/>
        <v>0</v>
      </c>
      <c r="M186" s="187">
        <f>SUM(M182:M185)</f>
        <v>0</v>
      </c>
      <c r="N186" s="187">
        <f t="shared" ref="N186:P186" si="25">SUM(N182:N185)</f>
        <v>0</v>
      </c>
      <c r="O186" s="187">
        <f t="shared" si="25"/>
        <v>0</v>
      </c>
      <c r="P186" s="188">
        <f t="shared" si="25"/>
        <v>0</v>
      </c>
    </row>
    <row r="187" spans="1:16" ht="16.5" thickBot="1">
      <c r="A187" s="373" t="s">
        <v>103</v>
      </c>
      <c r="B187" s="187">
        <f>B180+B186</f>
        <v>32.06</v>
      </c>
      <c r="C187" s="187">
        <f t="shared" ref="C187:L187" si="26">C180+C186</f>
        <v>486.16100000000006</v>
      </c>
      <c r="D187" s="187">
        <f t="shared" si="26"/>
        <v>0</v>
      </c>
      <c r="E187" s="187">
        <f t="shared" si="26"/>
        <v>0</v>
      </c>
      <c r="F187" s="187">
        <f t="shared" si="26"/>
        <v>0</v>
      </c>
      <c r="G187" s="187">
        <f t="shared" si="26"/>
        <v>0</v>
      </c>
      <c r="H187" s="187">
        <f t="shared" si="26"/>
        <v>0</v>
      </c>
      <c r="I187" s="187">
        <f t="shared" si="26"/>
        <v>0</v>
      </c>
      <c r="J187" s="187">
        <f t="shared" si="26"/>
        <v>0</v>
      </c>
      <c r="K187" s="187">
        <f t="shared" si="26"/>
        <v>0</v>
      </c>
      <c r="L187" s="187">
        <f t="shared" si="26"/>
        <v>0</v>
      </c>
      <c r="M187" s="187">
        <f>M180+M186</f>
        <v>0</v>
      </c>
      <c r="N187" s="187">
        <f t="shared" ref="N187:P187" si="27">N180+N186</f>
        <v>0</v>
      </c>
      <c r="O187" s="187">
        <f t="shared" si="27"/>
        <v>0</v>
      </c>
      <c r="P187" s="188">
        <f t="shared" si="27"/>
        <v>0</v>
      </c>
    </row>
    <row r="188" spans="1:16" ht="16.5">
      <c r="A188" s="251" t="s">
        <v>593</v>
      </c>
      <c r="B188" s="161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3"/>
    </row>
    <row r="189" spans="1:16" ht="15.75">
      <c r="A189" s="194" t="s">
        <v>443</v>
      </c>
      <c r="B189" s="195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7"/>
    </row>
    <row r="190" spans="1:16" ht="16.5" thickBot="1">
      <c r="A190" s="166" t="s">
        <v>527</v>
      </c>
      <c r="B190" s="198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200"/>
    </row>
    <row r="195" spans="1:16" ht="13.5" thickBot="1"/>
    <row r="196" spans="1:16">
      <c r="A196" s="535"/>
      <c r="B196" s="536"/>
      <c r="C196" s="536"/>
      <c r="D196" s="536"/>
      <c r="E196" s="536"/>
      <c r="F196" s="536"/>
      <c r="G196" s="536"/>
      <c r="H196" s="536"/>
      <c r="I196" s="536"/>
      <c r="J196" s="536"/>
      <c r="K196" s="536"/>
      <c r="L196" s="536"/>
      <c r="M196" s="536"/>
      <c r="N196" s="536"/>
      <c r="O196" s="1095" t="s">
        <v>487</v>
      </c>
      <c r="P196" s="1096"/>
    </row>
    <row r="197" spans="1:16" ht="16.5">
      <c r="A197" s="555" t="s">
        <v>613</v>
      </c>
      <c r="B197" s="130"/>
      <c r="C197" s="130"/>
      <c r="D197" s="130"/>
      <c r="E197" s="131"/>
      <c r="F197" s="131"/>
      <c r="G197" s="131"/>
      <c r="H197" s="131"/>
      <c r="I197" s="131"/>
      <c r="J197" s="131" t="s">
        <v>84</v>
      </c>
      <c r="K197" s="131"/>
      <c r="L197" s="131"/>
      <c r="M197" s="132"/>
      <c r="N197" s="132"/>
      <c r="O197" s="131"/>
      <c r="P197" s="133"/>
    </row>
    <row r="198" spans="1:16" ht="16.5">
      <c r="A198" s="555" t="s">
        <v>530</v>
      </c>
      <c r="B198" s="130"/>
      <c r="C198" s="130"/>
      <c r="D198" s="130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3"/>
    </row>
    <row r="199" spans="1:16" ht="17.25" thickBot="1">
      <c r="A199" s="52"/>
      <c r="B199" s="556"/>
      <c r="C199" s="556" t="s">
        <v>674</v>
      </c>
      <c r="D199" s="556"/>
      <c r="E199" s="53"/>
      <c r="F199" s="50"/>
      <c r="G199" s="50"/>
      <c r="H199" s="50"/>
      <c r="I199" s="50"/>
      <c r="J199" s="53"/>
      <c r="K199" s="53"/>
      <c r="L199" s="53"/>
      <c r="M199" s="53"/>
      <c r="N199" s="53"/>
      <c r="O199" s="53" t="s">
        <v>61</v>
      </c>
      <c r="P199" s="54"/>
    </row>
    <row r="200" spans="1:16" ht="17.25" thickBot="1">
      <c r="A200" s="55"/>
      <c r="B200" s="1072" t="s">
        <v>62</v>
      </c>
      <c r="C200" s="1070"/>
      <c r="D200" s="1071"/>
      <c r="E200" s="552" t="s">
        <v>63</v>
      </c>
      <c r="F200" s="1072" t="s">
        <v>62</v>
      </c>
      <c r="G200" s="1070"/>
      <c r="H200" s="1070"/>
      <c r="I200" s="1088" t="s">
        <v>524</v>
      </c>
      <c r="J200" s="1089"/>
      <c r="K200" s="1089"/>
      <c r="L200" s="1090"/>
      <c r="M200" s="1070" t="s">
        <v>64</v>
      </c>
      <c r="N200" s="1071"/>
      <c r="O200" s="46" t="s">
        <v>65</v>
      </c>
      <c r="P200" s="553"/>
    </row>
    <row r="201" spans="1:16" ht="17.25" thickBot="1">
      <c r="A201" s="59"/>
      <c r="B201" s="1064" t="s">
        <v>479</v>
      </c>
      <c r="C201" s="1064"/>
      <c r="D201" s="1065"/>
      <c r="E201" s="61" t="s">
        <v>67</v>
      </c>
      <c r="F201" s="1066" t="s">
        <v>591</v>
      </c>
      <c r="G201" s="1067"/>
      <c r="H201" s="1067"/>
      <c r="I201" s="59"/>
      <c r="J201" s="64"/>
      <c r="K201" s="59"/>
      <c r="L201" s="59"/>
      <c r="M201" s="1068" t="s">
        <v>525</v>
      </c>
      <c r="N201" s="1069"/>
      <c r="O201" s="60" t="s">
        <v>526</v>
      </c>
      <c r="P201" s="65"/>
    </row>
    <row r="202" spans="1:16" ht="16.5">
      <c r="A202" s="66" t="s">
        <v>87</v>
      </c>
      <c r="B202" s="553" t="s">
        <v>69</v>
      </c>
      <c r="C202" s="554" t="s">
        <v>69</v>
      </c>
      <c r="D202" s="68" t="s">
        <v>69</v>
      </c>
      <c r="E202" s="61" t="s">
        <v>70</v>
      </c>
      <c r="F202" s="67" t="s">
        <v>69</v>
      </c>
      <c r="G202" s="554" t="s">
        <v>69</v>
      </c>
      <c r="H202" s="69" t="s">
        <v>69</v>
      </c>
      <c r="I202" s="67" t="s">
        <v>69</v>
      </c>
      <c r="J202" s="554" t="s">
        <v>69</v>
      </c>
      <c r="K202" s="69" t="s">
        <v>69</v>
      </c>
      <c r="L202" s="59" t="s">
        <v>72</v>
      </c>
      <c r="M202" s="552" t="s">
        <v>73</v>
      </c>
      <c r="N202" s="67" t="s">
        <v>74</v>
      </c>
      <c r="O202" s="554" t="s">
        <v>73</v>
      </c>
      <c r="P202" s="67" t="s">
        <v>74</v>
      </c>
    </row>
    <row r="203" spans="1:16" ht="16.5">
      <c r="A203" s="59"/>
      <c r="B203" s="358" t="s">
        <v>75</v>
      </c>
      <c r="C203" s="70" t="s">
        <v>68</v>
      </c>
      <c r="D203" s="59" t="s">
        <v>76</v>
      </c>
      <c r="E203" s="61" t="s">
        <v>474</v>
      </c>
      <c r="F203" s="59" t="s">
        <v>75</v>
      </c>
      <c r="G203" s="70" t="s">
        <v>68</v>
      </c>
      <c r="H203" s="70" t="s">
        <v>76</v>
      </c>
      <c r="I203" s="59" t="s">
        <v>75</v>
      </c>
      <c r="J203" s="70" t="s">
        <v>68</v>
      </c>
      <c r="K203" s="70" t="s">
        <v>76</v>
      </c>
      <c r="L203" s="59" t="s">
        <v>77</v>
      </c>
      <c r="M203" s="61" t="s">
        <v>71</v>
      </c>
      <c r="N203" s="59" t="s">
        <v>78</v>
      </c>
      <c r="O203" s="70" t="s">
        <v>71</v>
      </c>
      <c r="P203" s="59" t="s">
        <v>78</v>
      </c>
    </row>
    <row r="204" spans="1:16" ht="17.25" thickBot="1">
      <c r="A204" s="135"/>
      <c r="B204" s="557" t="s">
        <v>478</v>
      </c>
      <c r="C204" s="72" t="s">
        <v>71</v>
      </c>
      <c r="D204" s="71"/>
      <c r="E204" s="551"/>
      <c r="F204" s="71" t="s">
        <v>415</v>
      </c>
      <c r="G204" s="72" t="s">
        <v>71</v>
      </c>
      <c r="H204" s="550"/>
      <c r="I204" s="71" t="s">
        <v>415</v>
      </c>
      <c r="J204" s="72" t="s">
        <v>71</v>
      </c>
      <c r="K204" s="550"/>
      <c r="L204" s="71"/>
      <c r="M204" s="74" t="s">
        <v>220</v>
      </c>
      <c r="N204" s="75" t="s">
        <v>79</v>
      </c>
      <c r="O204" s="551"/>
      <c r="P204" s="71"/>
    </row>
    <row r="205" spans="1:16" ht="17.25" thickBot="1">
      <c r="A205" s="76">
        <v>1</v>
      </c>
      <c r="B205" s="77">
        <v>2</v>
      </c>
      <c r="C205" s="77">
        <v>3</v>
      </c>
      <c r="D205" s="77">
        <v>4</v>
      </c>
      <c r="E205" s="78">
        <v>5</v>
      </c>
      <c r="F205" s="78">
        <v>6</v>
      </c>
      <c r="G205" s="78">
        <v>7</v>
      </c>
      <c r="H205" s="79">
        <v>8</v>
      </c>
      <c r="I205" s="73">
        <v>9</v>
      </c>
      <c r="J205" s="73">
        <v>10</v>
      </c>
      <c r="K205" s="77">
        <v>11</v>
      </c>
      <c r="L205" s="80">
        <v>12</v>
      </c>
      <c r="M205" s="78">
        <v>13</v>
      </c>
      <c r="N205" s="78">
        <v>14</v>
      </c>
      <c r="O205" s="78">
        <v>15</v>
      </c>
      <c r="P205" s="81">
        <v>16</v>
      </c>
    </row>
    <row r="206" spans="1:16" ht="15.75">
      <c r="A206" s="178" t="s">
        <v>90</v>
      </c>
      <c r="B206" s="179"/>
      <c r="C206" s="179"/>
      <c r="D206" s="179"/>
      <c r="E206" s="179"/>
      <c r="F206" s="179"/>
      <c r="G206" s="180"/>
      <c r="H206" s="179"/>
      <c r="I206" s="179"/>
      <c r="J206" s="179"/>
      <c r="K206" s="179"/>
      <c r="L206" s="180"/>
      <c r="M206" s="180"/>
      <c r="N206" s="180"/>
      <c r="O206" s="179"/>
      <c r="P206" s="181"/>
    </row>
    <row r="207" spans="1:16" ht="15.75">
      <c r="A207" s="182" t="s">
        <v>91</v>
      </c>
      <c r="B207" s="153"/>
      <c r="C207" s="147">
        <v>0.9</v>
      </c>
      <c r="D207" s="147"/>
      <c r="E207" s="147"/>
      <c r="F207" s="147"/>
      <c r="G207" s="147"/>
      <c r="H207" s="147"/>
      <c r="I207" s="147"/>
      <c r="J207" s="147"/>
      <c r="K207" s="147"/>
      <c r="L207" s="148"/>
      <c r="M207" s="148"/>
      <c r="N207" s="148"/>
      <c r="O207" s="147"/>
      <c r="P207" s="149"/>
    </row>
    <row r="208" spans="1:16" ht="15.75">
      <c r="A208" s="182" t="s">
        <v>92</v>
      </c>
      <c r="B208" s="153"/>
      <c r="C208" s="147">
        <v>3.2000000000000001E-2</v>
      </c>
      <c r="D208" s="147"/>
      <c r="E208" s="147"/>
      <c r="F208" s="147"/>
      <c r="G208" s="147"/>
      <c r="H208" s="147"/>
      <c r="I208" s="147"/>
      <c r="J208" s="147"/>
      <c r="K208" s="147"/>
      <c r="L208" s="148"/>
      <c r="M208" s="148"/>
      <c r="N208" s="148"/>
      <c r="O208" s="147"/>
      <c r="P208" s="149"/>
    </row>
    <row r="209" spans="1:16" ht="15.75">
      <c r="A209" s="182" t="s">
        <v>93</v>
      </c>
      <c r="B209" s="153"/>
      <c r="C209" s="147"/>
      <c r="D209" s="147"/>
      <c r="E209" s="147"/>
      <c r="F209" s="147"/>
      <c r="G209" s="147"/>
      <c r="H209" s="147"/>
      <c r="I209" s="147"/>
      <c r="J209" s="147"/>
      <c r="K209" s="147"/>
      <c r="L209" s="148"/>
      <c r="M209" s="148"/>
      <c r="N209" s="148"/>
      <c r="O209" s="147"/>
      <c r="P209" s="149"/>
    </row>
    <row r="210" spans="1:16" ht="15.75">
      <c r="A210" s="182" t="s">
        <v>94</v>
      </c>
      <c r="B210" s="151"/>
      <c r="C210" s="151">
        <v>1.262</v>
      </c>
      <c r="D210" s="151"/>
      <c r="E210" s="151"/>
      <c r="F210" s="151"/>
      <c r="G210" s="151"/>
      <c r="H210" s="151"/>
      <c r="I210" s="151"/>
      <c r="J210" s="151"/>
      <c r="K210" s="151"/>
      <c r="L210" s="148"/>
      <c r="M210" s="148"/>
      <c r="N210" s="148"/>
      <c r="O210" s="151"/>
      <c r="P210" s="152"/>
    </row>
    <row r="211" spans="1:16" ht="15.75">
      <c r="A211" s="182" t="s">
        <v>95</v>
      </c>
      <c r="B211" s="151"/>
      <c r="C211" s="147"/>
      <c r="D211" s="147"/>
      <c r="E211" s="147"/>
      <c r="F211" s="147"/>
      <c r="G211" s="147"/>
      <c r="H211" s="147"/>
      <c r="I211" s="147"/>
      <c r="J211" s="147"/>
      <c r="K211" s="147"/>
      <c r="L211" s="148"/>
      <c r="M211" s="148"/>
      <c r="N211" s="148"/>
      <c r="O211" s="147"/>
      <c r="P211" s="149"/>
    </row>
    <row r="212" spans="1:16" ht="16.5" thickBot="1">
      <c r="A212" s="183" t="s">
        <v>96</v>
      </c>
      <c r="B212" s="184"/>
      <c r="C212" s="158">
        <v>3.2989999999999999</v>
      </c>
      <c r="D212" s="158"/>
      <c r="E212" s="158"/>
      <c r="F212" s="158"/>
      <c r="G212" s="158"/>
      <c r="H212" s="158"/>
      <c r="I212" s="158"/>
      <c r="J212" s="158"/>
      <c r="K212" s="158"/>
      <c r="L212" s="159"/>
      <c r="M212" s="159"/>
      <c r="N212" s="159"/>
      <c r="O212" s="158"/>
      <c r="P212" s="185"/>
    </row>
    <row r="213" spans="1:16" ht="16.5" thickBot="1">
      <c r="A213" s="186" t="s">
        <v>97</v>
      </c>
      <c r="B213" s="187">
        <f>SUM(B207:B212)</f>
        <v>0</v>
      </c>
      <c r="C213" s="187">
        <f t="shared" ref="C213:P213" si="28">SUM(C207:C212)</f>
        <v>5.4930000000000003</v>
      </c>
      <c r="D213" s="187">
        <f t="shared" si="28"/>
        <v>0</v>
      </c>
      <c r="E213" s="187">
        <f t="shared" si="28"/>
        <v>0</v>
      </c>
      <c r="F213" s="187">
        <f t="shared" si="28"/>
        <v>0</v>
      </c>
      <c r="G213" s="187">
        <f t="shared" si="28"/>
        <v>0</v>
      </c>
      <c r="H213" s="187">
        <f t="shared" si="28"/>
        <v>0</v>
      </c>
      <c r="I213" s="187">
        <f t="shared" si="28"/>
        <v>0</v>
      </c>
      <c r="J213" s="187">
        <f t="shared" si="28"/>
        <v>0</v>
      </c>
      <c r="K213" s="187">
        <f t="shared" si="28"/>
        <v>0</v>
      </c>
      <c r="L213" s="187">
        <f t="shared" si="28"/>
        <v>0</v>
      </c>
      <c r="M213" s="187">
        <f t="shared" si="28"/>
        <v>0</v>
      </c>
      <c r="N213" s="187">
        <f t="shared" si="28"/>
        <v>0</v>
      </c>
      <c r="O213" s="187">
        <f t="shared" si="28"/>
        <v>0</v>
      </c>
      <c r="P213" s="188">
        <f t="shared" si="28"/>
        <v>0</v>
      </c>
    </row>
    <row r="214" spans="1:16" ht="15.75">
      <c r="A214" s="178" t="s">
        <v>98</v>
      </c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332"/>
    </row>
    <row r="215" spans="1:16" ht="15.75">
      <c r="A215" s="182" t="s">
        <v>99</v>
      </c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2"/>
    </row>
    <row r="216" spans="1:16" ht="15.75">
      <c r="A216" s="182" t="s">
        <v>100</v>
      </c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2"/>
    </row>
    <row r="217" spans="1:16" ht="15.75">
      <c r="A217" s="190" t="s">
        <v>101</v>
      </c>
      <c r="B217" s="184"/>
      <c r="C217" s="184">
        <v>1.9950000000000001</v>
      </c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308"/>
    </row>
    <row r="218" spans="1:16" ht="16.5" thickBot="1">
      <c r="A218" s="327" t="s">
        <v>264</v>
      </c>
      <c r="B218" s="328"/>
      <c r="C218" s="328"/>
      <c r="D218" s="328"/>
      <c r="E218" s="328"/>
      <c r="F218" s="328"/>
      <c r="G218" s="328"/>
      <c r="H218" s="328"/>
      <c r="I218" s="328"/>
      <c r="J218" s="328"/>
      <c r="K218" s="328"/>
      <c r="L218" s="328"/>
      <c r="M218" s="328"/>
      <c r="N218" s="328"/>
      <c r="O218" s="328"/>
      <c r="P218" s="333"/>
    </row>
    <row r="219" spans="1:16" ht="16.5" thickBot="1">
      <c r="A219" s="186" t="s">
        <v>102</v>
      </c>
      <c r="B219" s="187">
        <f>SUM(B215:B218)</f>
        <v>0</v>
      </c>
      <c r="C219" s="187">
        <f t="shared" ref="C219:L219" si="29">SUM(C215:C218)</f>
        <v>1.9950000000000001</v>
      </c>
      <c r="D219" s="187">
        <f t="shared" si="29"/>
        <v>0</v>
      </c>
      <c r="E219" s="187">
        <f t="shared" si="29"/>
        <v>0</v>
      </c>
      <c r="F219" s="187">
        <f t="shared" si="29"/>
        <v>0</v>
      </c>
      <c r="G219" s="187">
        <f t="shared" si="29"/>
        <v>0</v>
      </c>
      <c r="H219" s="187">
        <f t="shared" si="29"/>
        <v>0</v>
      </c>
      <c r="I219" s="187">
        <f t="shared" si="29"/>
        <v>0</v>
      </c>
      <c r="J219" s="187">
        <f t="shared" si="29"/>
        <v>0</v>
      </c>
      <c r="K219" s="187">
        <f t="shared" si="29"/>
        <v>0</v>
      </c>
      <c r="L219" s="187">
        <f t="shared" si="29"/>
        <v>0</v>
      </c>
      <c r="M219" s="187">
        <f>SUM(M215:M218)</f>
        <v>0</v>
      </c>
      <c r="N219" s="187">
        <f t="shared" ref="N219:P219" si="30">SUM(N215:N218)</f>
        <v>0</v>
      </c>
      <c r="O219" s="187">
        <f t="shared" si="30"/>
        <v>0</v>
      </c>
      <c r="P219" s="188">
        <f t="shared" si="30"/>
        <v>0</v>
      </c>
    </row>
    <row r="220" spans="1:16" ht="16.5" thickBot="1">
      <c r="A220" s="373" t="s">
        <v>103</v>
      </c>
      <c r="B220" s="187">
        <f>B213+B219</f>
        <v>0</v>
      </c>
      <c r="C220" s="187">
        <f t="shared" ref="C220:L220" si="31">C213+C219</f>
        <v>7.4880000000000004</v>
      </c>
      <c r="D220" s="187">
        <f t="shared" si="31"/>
        <v>0</v>
      </c>
      <c r="E220" s="187">
        <f t="shared" si="31"/>
        <v>0</v>
      </c>
      <c r="F220" s="187">
        <f t="shared" si="31"/>
        <v>0</v>
      </c>
      <c r="G220" s="187">
        <f t="shared" si="31"/>
        <v>0</v>
      </c>
      <c r="H220" s="187">
        <f t="shared" si="31"/>
        <v>0</v>
      </c>
      <c r="I220" s="187">
        <f t="shared" si="31"/>
        <v>0</v>
      </c>
      <c r="J220" s="187">
        <f t="shared" si="31"/>
        <v>0</v>
      </c>
      <c r="K220" s="187">
        <f t="shared" si="31"/>
        <v>0</v>
      </c>
      <c r="L220" s="187">
        <f t="shared" si="31"/>
        <v>0</v>
      </c>
      <c r="M220" s="187">
        <f>M213+M219</f>
        <v>0</v>
      </c>
      <c r="N220" s="187">
        <f t="shared" ref="N220:P220" si="32">N213+N219</f>
        <v>0</v>
      </c>
      <c r="O220" s="187">
        <f t="shared" si="32"/>
        <v>0</v>
      </c>
      <c r="P220" s="188">
        <f t="shared" si="32"/>
        <v>0</v>
      </c>
    </row>
    <row r="221" spans="1:16" ht="16.5">
      <c r="A221" s="251" t="s">
        <v>593</v>
      </c>
      <c r="B221" s="161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3"/>
    </row>
    <row r="222" spans="1:16" ht="15.75">
      <c r="A222" s="194" t="s">
        <v>443</v>
      </c>
      <c r="B222" s="195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7"/>
    </row>
    <row r="223" spans="1:16" ht="16.5" thickBot="1">
      <c r="A223" s="166" t="s">
        <v>527</v>
      </c>
      <c r="B223" s="198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200"/>
    </row>
  </sheetData>
  <mergeCells count="56">
    <mergeCell ref="B201:D201"/>
    <mergeCell ref="F201:H201"/>
    <mergeCell ref="M201:N201"/>
    <mergeCell ref="B168:D168"/>
    <mergeCell ref="F168:H168"/>
    <mergeCell ref="M168:N168"/>
    <mergeCell ref="O196:P196"/>
    <mergeCell ref="B200:D200"/>
    <mergeCell ref="F200:H200"/>
    <mergeCell ref="I200:L200"/>
    <mergeCell ref="M200:N200"/>
    <mergeCell ref="B135:D135"/>
    <mergeCell ref="F135:H135"/>
    <mergeCell ref="M135:N135"/>
    <mergeCell ref="O163:P163"/>
    <mergeCell ref="B167:D167"/>
    <mergeCell ref="F167:H167"/>
    <mergeCell ref="I167:L167"/>
    <mergeCell ref="M167:N167"/>
    <mergeCell ref="B103:D103"/>
    <mergeCell ref="F103:H103"/>
    <mergeCell ref="M103:N103"/>
    <mergeCell ref="O130:P130"/>
    <mergeCell ref="B134:D134"/>
    <mergeCell ref="F134:H134"/>
    <mergeCell ref="I134:L134"/>
    <mergeCell ref="M134:N134"/>
    <mergeCell ref="B71:D71"/>
    <mergeCell ref="F71:H71"/>
    <mergeCell ref="M71:N71"/>
    <mergeCell ref="O98:P98"/>
    <mergeCell ref="B102:D102"/>
    <mergeCell ref="F102:H102"/>
    <mergeCell ref="I102:L102"/>
    <mergeCell ref="M102:N102"/>
    <mergeCell ref="B38:D38"/>
    <mergeCell ref="F38:H38"/>
    <mergeCell ref="M38:N38"/>
    <mergeCell ref="O66:P66"/>
    <mergeCell ref="B70:D70"/>
    <mergeCell ref="F70:H70"/>
    <mergeCell ref="I70:L70"/>
    <mergeCell ref="M70:N70"/>
    <mergeCell ref="O33:P33"/>
    <mergeCell ref="B37:D37"/>
    <mergeCell ref="F37:H37"/>
    <mergeCell ref="I37:L37"/>
    <mergeCell ref="M37:N37"/>
    <mergeCell ref="B6:D6"/>
    <mergeCell ref="F6:H6"/>
    <mergeCell ref="M6:N6"/>
    <mergeCell ref="O1:P1"/>
    <mergeCell ref="B5:D5"/>
    <mergeCell ref="F5:H5"/>
    <mergeCell ref="I5:L5"/>
    <mergeCell ref="M5:N5"/>
  </mergeCells>
  <pageMargins left="0.7" right="0.7" top="0.75" bottom="0.75" header="0.3" footer="0.3"/>
  <pageSetup paperSize="9" scale="91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21"/>
  <sheetViews>
    <sheetView workbookViewId="0">
      <selection activeCell="H23" sqref="H23"/>
    </sheetView>
  </sheetViews>
  <sheetFormatPr defaultRowHeight="12.75"/>
  <cols>
    <col min="1" max="1" width="10.7109375" customWidth="1"/>
  </cols>
  <sheetData>
    <row r="1" spans="1:16">
      <c r="A1" s="535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1095" t="s">
        <v>421</v>
      </c>
      <c r="P1" s="1096"/>
    </row>
    <row r="2" spans="1:16" ht="16.5">
      <c r="A2" s="48" t="s">
        <v>83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532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ht="17.25" thickBot="1">
      <c r="A4" s="52"/>
      <c r="B4" s="49"/>
      <c r="C4" s="49" t="s">
        <v>444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7.25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526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478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76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7.25" thickBot="1">
      <c r="A11" s="68" t="s">
        <v>469</v>
      </c>
      <c r="B11" s="136"/>
      <c r="C11" s="136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1:16" ht="16.5" thickBot="1">
      <c r="A12" s="139" t="s">
        <v>675</v>
      </c>
      <c r="B12" s="140">
        <f>+'P-5 (I) (i)'!B25</f>
        <v>0</v>
      </c>
      <c r="C12" s="140">
        <f>+'P-5 (I) (i)'!C25</f>
        <v>54.800999999999995</v>
      </c>
      <c r="D12" s="140">
        <f>+'P-5 (I) (i)'!D25</f>
        <v>0</v>
      </c>
      <c r="E12" s="140">
        <f>+'P-5 (I) (i)'!E25</f>
        <v>0</v>
      </c>
      <c r="F12" s="140">
        <f>+'P-5 (I) (i)'!F25</f>
        <v>0</v>
      </c>
      <c r="G12" s="140">
        <f>+'P-5 (I) (i)'!G25</f>
        <v>0</v>
      </c>
      <c r="H12" s="140">
        <f>+'P-5 (I) (i)'!H25</f>
        <v>0</v>
      </c>
      <c r="I12" s="140">
        <f>+'P-5 (I) (i)'!I25</f>
        <v>0</v>
      </c>
      <c r="J12" s="140">
        <f>+'P-5 (I) (i)'!J25</f>
        <v>0</v>
      </c>
      <c r="K12" s="140">
        <f>+'P-5 (I) (i)'!K25</f>
        <v>0</v>
      </c>
      <c r="L12" s="140">
        <f>+'P-5 (I) (i)'!L25</f>
        <v>0</v>
      </c>
      <c r="M12" s="140">
        <f>+'P-5 (I) (i)'!M25</f>
        <v>0</v>
      </c>
      <c r="N12" s="140">
        <f>+'P-5 (I) (i)'!N25</f>
        <v>0</v>
      </c>
      <c r="O12" s="140">
        <f>+'P-5 (I) (i)'!O25</f>
        <v>0</v>
      </c>
      <c r="P12" s="140">
        <f>+'P-5 (I) (i)'!P25</f>
        <v>0</v>
      </c>
    </row>
    <row r="13" spans="1:16" ht="16.5" thickBot="1">
      <c r="A13" s="307" t="s">
        <v>88</v>
      </c>
      <c r="B13" s="161">
        <f>SUM(B12)</f>
        <v>0</v>
      </c>
      <c r="C13" s="161">
        <f t="shared" ref="C13:P13" si="0">SUM(C12)</f>
        <v>54.800999999999995</v>
      </c>
      <c r="D13" s="161">
        <f t="shared" si="0"/>
        <v>0</v>
      </c>
      <c r="E13" s="161">
        <f t="shared" si="0"/>
        <v>0</v>
      </c>
      <c r="F13" s="161">
        <f t="shared" si="0"/>
        <v>0</v>
      </c>
      <c r="G13" s="161">
        <f t="shared" si="0"/>
        <v>0</v>
      </c>
      <c r="H13" s="161">
        <f t="shared" si="0"/>
        <v>0</v>
      </c>
      <c r="I13" s="161">
        <f t="shared" si="0"/>
        <v>0</v>
      </c>
      <c r="J13" s="161">
        <f t="shared" si="0"/>
        <v>0</v>
      </c>
      <c r="K13" s="161">
        <f t="shared" si="0"/>
        <v>0</v>
      </c>
      <c r="L13" s="161">
        <f t="shared" si="0"/>
        <v>0</v>
      </c>
      <c r="M13" s="161">
        <f t="shared" si="0"/>
        <v>0</v>
      </c>
      <c r="N13" s="161">
        <f t="shared" si="0"/>
        <v>0</v>
      </c>
      <c r="O13" s="161">
        <f t="shared" si="0"/>
        <v>0</v>
      </c>
      <c r="P13" s="161">
        <f t="shared" si="0"/>
        <v>0</v>
      </c>
    </row>
    <row r="14" spans="1:16" ht="17.25" customHeight="1">
      <c r="A14" s="251" t="s">
        <v>593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2"/>
    </row>
    <row r="15" spans="1:16" ht="16.5" thickBot="1">
      <c r="A15" s="166" t="s">
        <v>527</v>
      </c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4"/>
    </row>
    <row r="21" spans="11:11">
      <c r="K21" t="s">
        <v>599</v>
      </c>
    </row>
  </sheetData>
  <mergeCells count="8">
    <mergeCell ref="B6:D6"/>
    <mergeCell ref="F6:H6"/>
    <mergeCell ref="M6:N6"/>
    <mergeCell ref="O1:P1"/>
    <mergeCell ref="B5:D5"/>
    <mergeCell ref="F5:H5"/>
    <mergeCell ref="I5:L5"/>
    <mergeCell ref="M5:N5"/>
  </mergeCells>
  <pageMargins left="0.7" right="0.7" top="0.75" bottom="0.75" header="0.3" footer="0.3"/>
  <pageSetup paperSize="9" scale="91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8"/>
  <sheetViews>
    <sheetView workbookViewId="0">
      <selection activeCell="C21" sqref="C21"/>
    </sheetView>
  </sheetViews>
  <sheetFormatPr defaultRowHeight="12.75"/>
  <cols>
    <col min="1" max="1" width="29.28515625" customWidth="1"/>
  </cols>
  <sheetData>
    <row r="1" spans="1:16">
      <c r="A1" s="535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1095" t="s">
        <v>422</v>
      </c>
      <c r="P1" s="1096"/>
    </row>
    <row r="2" spans="1:16" ht="16.5">
      <c r="A2" s="555" t="s">
        <v>614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531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ht="17.25" thickBot="1">
      <c r="A4" s="52"/>
      <c r="B4" s="49"/>
      <c r="C4" s="556" t="s">
        <v>676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7.25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526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356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76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5.75">
      <c r="A11" s="178" t="s">
        <v>90</v>
      </c>
      <c r="B11" s="179"/>
      <c r="C11" s="179"/>
      <c r="D11" s="179"/>
      <c r="E11" s="179"/>
      <c r="F11" s="179"/>
      <c r="G11" s="180"/>
      <c r="H11" s="179"/>
      <c r="I11" s="179"/>
      <c r="J11" s="179"/>
      <c r="K11" s="179"/>
      <c r="L11" s="180"/>
      <c r="M11" s="180"/>
      <c r="N11" s="180"/>
      <c r="O11" s="179"/>
      <c r="P11" s="181"/>
    </row>
    <row r="12" spans="1:16" ht="15.75">
      <c r="A12" s="182" t="s">
        <v>91</v>
      </c>
      <c r="B12" s="153"/>
      <c r="C12" s="147">
        <v>14.1</v>
      </c>
      <c r="D12" s="147"/>
      <c r="E12" s="147"/>
      <c r="F12" s="147"/>
      <c r="G12" s="147"/>
      <c r="H12" s="147"/>
      <c r="I12" s="147"/>
      <c r="J12" s="147"/>
      <c r="K12" s="147"/>
      <c r="L12" s="148"/>
      <c r="M12" s="148"/>
      <c r="N12" s="148"/>
      <c r="O12" s="147"/>
      <c r="P12" s="149"/>
    </row>
    <row r="13" spans="1:16" ht="15.75">
      <c r="A13" s="182" t="s">
        <v>92</v>
      </c>
      <c r="B13" s="153"/>
      <c r="C13" s="147">
        <v>0.2</v>
      </c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 ht="15.75">
      <c r="A14" s="182" t="s">
        <v>93</v>
      </c>
      <c r="B14" s="153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15.75">
      <c r="A15" s="182" t="s">
        <v>94</v>
      </c>
      <c r="B15" s="151"/>
      <c r="C15" s="151">
        <v>3</v>
      </c>
      <c r="D15" s="151"/>
      <c r="E15" s="151"/>
      <c r="F15" s="151"/>
      <c r="G15" s="151"/>
      <c r="H15" s="151"/>
      <c r="I15" s="151"/>
      <c r="J15" s="151"/>
      <c r="K15" s="151"/>
      <c r="L15" s="148"/>
      <c r="M15" s="148"/>
      <c r="N15" s="148"/>
      <c r="O15" s="151"/>
      <c r="P15" s="152"/>
    </row>
    <row r="16" spans="1:16" ht="15.75">
      <c r="A16" s="182" t="s">
        <v>95</v>
      </c>
      <c r="B16" s="151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8"/>
      <c r="N16" s="148"/>
      <c r="O16" s="147"/>
      <c r="P16" s="149"/>
    </row>
    <row r="17" spans="1:17" ht="16.5" thickBot="1">
      <c r="A17" s="183" t="s">
        <v>96</v>
      </c>
      <c r="B17" s="184"/>
      <c r="C17" s="158">
        <v>37.500999999999998</v>
      </c>
      <c r="D17" s="158"/>
      <c r="E17" s="158"/>
      <c r="F17" s="158"/>
      <c r="G17" s="158"/>
      <c r="H17" s="158"/>
      <c r="I17" s="158"/>
      <c r="J17" s="158"/>
      <c r="K17" s="158"/>
      <c r="L17" s="159"/>
      <c r="M17" s="159"/>
      <c r="N17" s="159"/>
      <c r="O17" s="158"/>
      <c r="P17" s="185"/>
    </row>
    <row r="18" spans="1:17" ht="16.5" thickBot="1">
      <c r="A18" s="186" t="s">
        <v>97</v>
      </c>
      <c r="B18" s="187">
        <f>SUM(B12:B17)</f>
        <v>0</v>
      </c>
      <c r="C18" s="187">
        <f t="shared" ref="C18:P18" si="0">SUM(C12:C17)</f>
        <v>54.800999999999995</v>
      </c>
      <c r="D18" s="187">
        <f t="shared" si="0"/>
        <v>0</v>
      </c>
      <c r="E18" s="187">
        <f t="shared" si="0"/>
        <v>0</v>
      </c>
      <c r="F18" s="187">
        <f t="shared" si="0"/>
        <v>0</v>
      </c>
      <c r="G18" s="187">
        <f t="shared" si="0"/>
        <v>0</v>
      </c>
      <c r="H18" s="187">
        <f t="shared" si="0"/>
        <v>0</v>
      </c>
      <c r="I18" s="187">
        <f t="shared" si="0"/>
        <v>0</v>
      </c>
      <c r="J18" s="187">
        <f t="shared" si="0"/>
        <v>0</v>
      </c>
      <c r="K18" s="187">
        <f t="shared" si="0"/>
        <v>0</v>
      </c>
      <c r="L18" s="187">
        <f t="shared" si="0"/>
        <v>0</v>
      </c>
      <c r="M18" s="187">
        <f t="shared" si="0"/>
        <v>0</v>
      </c>
      <c r="N18" s="187">
        <f t="shared" si="0"/>
        <v>0</v>
      </c>
      <c r="O18" s="187">
        <f t="shared" si="0"/>
        <v>0</v>
      </c>
      <c r="P18" s="188">
        <f t="shared" si="0"/>
        <v>0</v>
      </c>
    </row>
    <row r="19" spans="1:17" ht="15.75">
      <c r="A19" s="178" t="s">
        <v>98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332"/>
    </row>
    <row r="20" spans="1:17" ht="15.75">
      <c r="A20" s="182" t="s">
        <v>99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/>
    </row>
    <row r="21" spans="1:17" ht="15.75">
      <c r="A21" s="182" t="s">
        <v>100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7" ht="15.75">
      <c r="A22" s="190" t="s">
        <v>101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308"/>
    </row>
    <row r="23" spans="1:17" ht="16.5" thickBot="1">
      <c r="A23" s="327" t="s">
        <v>264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33"/>
    </row>
    <row r="24" spans="1:17" ht="16.5" thickBot="1">
      <c r="A24" s="186" t="s">
        <v>102</v>
      </c>
      <c r="B24" s="187">
        <f>SUM(B20:B23)</f>
        <v>0</v>
      </c>
      <c r="C24" s="187">
        <f t="shared" ref="C24:P24" si="1">SUM(C20:C23)</f>
        <v>0</v>
      </c>
      <c r="D24" s="187">
        <f t="shared" si="1"/>
        <v>0</v>
      </c>
      <c r="E24" s="187">
        <f t="shared" si="1"/>
        <v>0</v>
      </c>
      <c r="F24" s="187">
        <f t="shared" si="1"/>
        <v>0</v>
      </c>
      <c r="G24" s="187">
        <f t="shared" si="1"/>
        <v>0</v>
      </c>
      <c r="H24" s="187">
        <f t="shared" si="1"/>
        <v>0</v>
      </c>
      <c r="I24" s="187">
        <f t="shared" si="1"/>
        <v>0</v>
      </c>
      <c r="J24" s="187">
        <f t="shared" si="1"/>
        <v>0</v>
      </c>
      <c r="K24" s="187">
        <f t="shared" si="1"/>
        <v>0</v>
      </c>
      <c r="L24" s="187">
        <f t="shared" si="1"/>
        <v>0</v>
      </c>
      <c r="M24" s="187">
        <f>SUM(M20:M23)</f>
        <v>0</v>
      </c>
      <c r="N24" s="187">
        <f t="shared" si="1"/>
        <v>0</v>
      </c>
      <c r="O24" s="187">
        <f t="shared" si="1"/>
        <v>0</v>
      </c>
      <c r="P24" s="188">
        <f t="shared" si="1"/>
        <v>0</v>
      </c>
    </row>
    <row r="25" spans="1:17" ht="16.5" thickBot="1">
      <c r="A25" s="373" t="s">
        <v>103</v>
      </c>
      <c r="B25" s="187">
        <f>B18+B24</f>
        <v>0</v>
      </c>
      <c r="C25" s="187">
        <f t="shared" ref="C25:P25" si="2">C18+C24</f>
        <v>54.800999999999995</v>
      </c>
      <c r="D25" s="187">
        <f t="shared" si="2"/>
        <v>0</v>
      </c>
      <c r="E25" s="187">
        <f t="shared" si="2"/>
        <v>0</v>
      </c>
      <c r="F25" s="187">
        <f t="shared" si="2"/>
        <v>0</v>
      </c>
      <c r="G25" s="187">
        <f t="shared" si="2"/>
        <v>0</v>
      </c>
      <c r="H25" s="187">
        <f t="shared" si="2"/>
        <v>0</v>
      </c>
      <c r="I25" s="187">
        <f t="shared" si="2"/>
        <v>0</v>
      </c>
      <c r="J25" s="187">
        <f t="shared" si="2"/>
        <v>0</v>
      </c>
      <c r="K25" s="187">
        <f t="shared" si="2"/>
        <v>0</v>
      </c>
      <c r="L25" s="187">
        <f t="shared" si="2"/>
        <v>0</v>
      </c>
      <c r="M25" s="187">
        <f>M18+M24</f>
        <v>0</v>
      </c>
      <c r="N25" s="187">
        <f t="shared" si="2"/>
        <v>0</v>
      </c>
      <c r="O25" s="187">
        <f t="shared" si="2"/>
        <v>0</v>
      </c>
      <c r="P25" s="188">
        <f t="shared" si="2"/>
        <v>0</v>
      </c>
    </row>
    <row r="26" spans="1:17" ht="16.5">
      <c r="A26" s="251" t="s">
        <v>593</v>
      </c>
      <c r="B26" s="16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3"/>
      <c r="Q26" t="s">
        <v>495</v>
      </c>
    </row>
    <row r="27" spans="1:17" ht="15.75">
      <c r="A27" s="194" t="s">
        <v>445</v>
      </c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</row>
    <row r="28" spans="1:17" ht="16.5" thickBot="1">
      <c r="A28" s="166" t="s">
        <v>527</v>
      </c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</row>
  </sheetData>
  <mergeCells count="8">
    <mergeCell ref="B6:D6"/>
    <mergeCell ref="F6:H6"/>
    <mergeCell ref="M6:N6"/>
    <mergeCell ref="O1:P1"/>
    <mergeCell ref="B5:D5"/>
    <mergeCell ref="F5:H5"/>
    <mergeCell ref="I5:L5"/>
    <mergeCell ref="M5:N5"/>
  </mergeCells>
  <pageMargins left="0.7" right="0.7" top="0.75" bottom="0.75" header="0.3" footer="0.3"/>
  <pageSetup paperSize="9" scale="91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4"/>
  <sheetViews>
    <sheetView workbookViewId="0">
      <selection activeCell="E14" sqref="E14"/>
    </sheetView>
  </sheetViews>
  <sheetFormatPr defaultRowHeight="12.75"/>
  <sheetData>
    <row r="1" spans="1:16">
      <c r="A1" s="535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1095" t="s">
        <v>459</v>
      </c>
      <c r="P1" s="1096"/>
    </row>
    <row r="2" spans="1:16" ht="16.5">
      <c r="A2" s="48" t="s">
        <v>83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528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ht="17.25" thickBot="1">
      <c r="A4" s="52"/>
      <c r="B4" s="49"/>
      <c r="C4" s="49" t="s">
        <v>446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7.25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526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478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76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7.25" thickBot="1">
      <c r="A11" s="68" t="s">
        <v>470</v>
      </c>
      <c r="B11" s="136"/>
      <c r="C11" s="136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1:16" ht="15.75">
      <c r="A12" s="139">
        <v>1</v>
      </c>
      <c r="B12" s="140"/>
      <c r="C12" s="141"/>
      <c r="D12" s="141"/>
      <c r="E12" s="141"/>
      <c r="F12" s="141"/>
      <c r="G12" s="142"/>
      <c r="H12" s="141"/>
      <c r="I12" s="141"/>
      <c r="J12" s="141"/>
      <c r="K12" s="141"/>
      <c r="L12" s="141"/>
      <c r="M12" s="141"/>
      <c r="N12" s="141"/>
      <c r="O12" s="141"/>
      <c r="P12" s="143"/>
    </row>
    <row r="13" spans="1:16" ht="15.75">
      <c r="A13" s="145">
        <v>2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 ht="25.5">
      <c r="A14" s="145">
        <v>3</v>
      </c>
      <c r="B14" s="146"/>
      <c r="C14" s="147"/>
      <c r="D14" s="147"/>
      <c r="E14" s="561" t="s">
        <v>677</v>
      </c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15.75">
      <c r="A15" s="145">
        <v>4</v>
      </c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48"/>
      <c r="M15" s="148"/>
      <c r="N15" s="148"/>
      <c r="O15" s="151"/>
      <c r="P15" s="152"/>
    </row>
    <row r="16" spans="1:16" ht="15.75">
      <c r="A16" s="145">
        <v>5</v>
      </c>
      <c r="B16" s="150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8"/>
      <c r="N16" s="148"/>
      <c r="O16" s="147"/>
      <c r="P16" s="149"/>
    </row>
    <row r="17" spans="1:17" ht="15.75">
      <c r="A17" s="145">
        <v>6</v>
      </c>
      <c r="B17" s="150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8"/>
      <c r="N17" s="148"/>
      <c r="O17" s="147"/>
      <c r="P17" s="149"/>
    </row>
    <row r="18" spans="1:17" ht="15.75">
      <c r="A18" s="145">
        <v>7</v>
      </c>
      <c r="B18" s="150"/>
      <c r="C18" s="153"/>
      <c r="D18" s="153"/>
      <c r="E18" s="153"/>
      <c r="F18" s="153"/>
      <c r="G18" s="153"/>
      <c r="H18" s="153"/>
      <c r="I18" s="153"/>
      <c r="J18" s="153"/>
      <c r="K18" s="153"/>
      <c r="L18" s="148"/>
      <c r="M18" s="148"/>
      <c r="N18" s="148"/>
      <c r="O18" s="153"/>
      <c r="P18" s="154"/>
    </row>
    <row r="19" spans="1:17" ht="15.75">
      <c r="A19" s="145">
        <v>8</v>
      </c>
      <c r="B19" s="150"/>
      <c r="C19" s="153"/>
      <c r="D19" s="153"/>
      <c r="E19" s="153"/>
      <c r="F19" s="153"/>
      <c r="G19" s="153"/>
      <c r="H19" s="153"/>
      <c r="I19" s="153"/>
      <c r="J19" s="153"/>
      <c r="K19" s="153"/>
      <c r="L19" s="148"/>
      <c r="M19" s="148"/>
      <c r="N19" s="148"/>
      <c r="O19" s="153"/>
      <c r="P19" s="154"/>
    </row>
    <row r="20" spans="1:17" ht="15.75">
      <c r="A20" s="145">
        <v>9</v>
      </c>
      <c r="B20" s="150"/>
      <c r="C20" s="153"/>
      <c r="D20" s="153"/>
      <c r="E20" s="153"/>
      <c r="F20" s="153"/>
      <c r="G20" s="153"/>
      <c r="H20" s="153"/>
      <c r="I20" s="153"/>
      <c r="J20" s="153"/>
      <c r="K20" s="153"/>
      <c r="L20" s="148"/>
      <c r="M20" s="148"/>
      <c r="N20" s="148"/>
      <c r="O20" s="153"/>
      <c r="P20" s="154"/>
    </row>
    <row r="21" spans="1:17" ht="16.5" thickBot="1">
      <c r="A21" s="155">
        <v>10</v>
      </c>
      <c r="B21" s="156"/>
      <c r="C21" s="157"/>
      <c r="D21" s="157"/>
      <c r="E21" s="157"/>
      <c r="F21" s="157"/>
      <c r="G21" s="158"/>
      <c r="H21" s="157"/>
      <c r="I21" s="157"/>
      <c r="J21" s="157"/>
      <c r="K21" s="157"/>
      <c r="L21" s="159"/>
      <c r="M21" s="159"/>
      <c r="N21" s="159"/>
      <c r="O21" s="157"/>
      <c r="P21" s="160"/>
    </row>
    <row r="22" spans="1:17" ht="16.5" thickBot="1">
      <c r="A22" s="307" t="s">
        <v>88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t="s">
        <v>495</v>
      </c>
    </row>
    <row r="23" spans="1:17" ht="16.5">
      <c r="A23" s="251" t="s">
        <v>593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2"/>
    </row>
    <row r="24" spans="1:17" ht="16.5" thickBot="1">
      <c r="A24" s="166" t="s">
        <v>527</v>
      </c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4"/>
    </row>
  </sheetData>
  <mergeCells count="8">
    <mergeCell ref="B6:D6"/>
    <mergeCell ref="F6:H6"/>
    <mergeCell ref="M6:N6"/>
    <mergeCell ref="O1:P1"/>
    <mergeCell ref="B5:D5"/>
    <mergeCell ref="F5:H5"/>
    <mergeCell ref="I5:L5"/>
    <mergeCell ref="M5:N5"/>
  </mergeCells>
  <pageMargins left="0.7" right="0.7" top="0.75" bottom="0.75" header="0.3" footer="0.3"/>
  <pageSetup paperSize="9" scale="91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28"/>
  <sheetViews>
    <sheetView workbookViewId="0">
      <selection activeCell="E13" sqref="E13"/>
    </sheetView>
  </sheetViews>
  <sheetFormatPr defaultRowHeight="12.75"/>
  <sheetData>
    <row r="1" spans="1:16">
      <c r="A1" s="535"/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1095" t="s">
        <v>458</v>
      </c>
      <c r="P1" s="1096"/>
    </row>
    <row r="2" spans="1:16" ht="16.5">
      <c r="A2" s="48" t="s">
        <v>83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530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ht="17.25" thickBot="1">
      <c r="A4" s="52"/>
      <c r="B4" s="49"/>
      <c r="C4" s="49" t="s">
        <v>447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7.25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494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478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76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5.75">
      <c r="A11" s="178" t="s">
        <v>90</v>
      </c>
      <c r="B11" s="179"/>
      <c r="C11" s="179"/>
      <c r="D11" s="179"/>
      <c r="E11" s="179"/>
      <c r="F11" s="179"/>
      <c r="G11" s="180"/>
      <c r="H11" s="179"/>
      <c r="I11" s="179"/>
      <c r="J11" s="179"/>
      <c r="K11" s="179"/>
      <c r="L11" s="180"/>
      <c r="M11" s="180"/>
      <c r="N11" s="180"/>
      <c r="O11" s="179"/>
      <c r="P11" s="181"/>
    </row>
    <row r="12" spans="1:16" ht="15.75">
      <c r="A12" s="182" t="s">
        <v>91</v>
      </c>
      <c r="B12" s="153"/>
      <c r="C12" s="147"/>
      <c r="D12" s="147"/>
      <c r="E12" s="147"/>
      <c r="F12" s="147"/>
      <c r="G12" s="147"/>
      <c r="H12" s="147"/>
      <c r="I12" s="147"/>
      <c r="J12" s="147"/>
      <c r="K12" s="147"/>
      <c r="L12" s="148"/>
      <c r="M12" s="148"/>
      <c r="N12" s="148"/>
      <c r="O12" s="147"/>
      <c r="P12" s="149"/>
    </row>
    <row r="13" spans="1:16" ht="25.5">
      <c r="A13" s="182" t="s">
        <v>92</v>
      </c>
      <c r="B13" s="153"/>
      <c r="C13" s="147"/>
      <c r="D13" s="147"/>
      <c r="E13" s="561" t="s">
        <v>677</v>
      </c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 ht="15.75">
      <c r="A14" s="182" t="s">
        <v>93</v>
      </c>
      <c r="B14" s="153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15.75">
      <c r="A15" s="182" t="s">
        <v>94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48"/>
      <c r="M15" s="148"/>
      <c r="N15" s="148"/>
      <c r="O15" s="151"/>
      <c r="P15" s="152"/>
    </row>
    <row r="16" spans="1:16" ht="15.75">
      <c r="A16" s="182" t="s">
        <v>95</v>
      </c>
      <c r="B16" s="151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8"/>
      <c r="N16" s="148"/>
      <c r="O16" s="147"/>
      <c r="P16" s="149"/>
    </row>
    <row r="17" spans="1:16" ht="16.5" thickBot="1">
      <c r="A17" s="183" t="s">
        <v>96</v>
      </c>
      <c r="B17" s="184"/>
      <c r="C17" s="158"/>
      <c r="D17" s="158"/>
      <c r="E17" s="158"/>
      <c r="F17" s="158"/>
      <c r="G17" s="158"/>
      <c r="H17" s="158"/>
      <c r="I17" s="158"/>
      <c r="J17" s="158"/>
      <c r="K17" s="158"/>
      <c r="L17" s="159"/>
      <c r="M17" s="159"/>
      <c r="N17" s="159"/>
      <c r="O17" s="158"/>
      <c r="P17" s="185"/>
    </row>
    <row r="18" spans="1:16" ht="16.5" thickBot="1">
      <c r="A18" s="186" t="s">
        <v>97</v>
      </c>
      <c r="B18" s="187">
        <f>SUM(B12:B17)</f>
        <v>0</v>
      </c>
      <c r="C18" s="187">
        <f t="shared" ref="C18:P18" si="0">SUM(C12:C17)</f>
        <v>0</v>
      </c>
      <c r="D18" s="187">
        <f t="shared" si="0"/>
        <v>0</v>
      </c>
      <c r="E18" s="187">
        <f t="shared" si="0"/>
        <v>0</v>
      </c>
      <c r="F18" s="187">
        <f t="shared" si="0"/>
        <v>0</v>
      </c>
      <c r="G18" s="187">
        <f t="shared" si="0"/>
        <v>0</v>
      </c>
      <c r="H18" s="187">
        <f t="shared" si="0"/>
        <v>0</v>
      </c>
      <c r="I18" s="187">
        <f t="shared" si="0"/>
        <v>0</v>
      </c>
      <c r="J18" s="187">
        <f t="shared" si="0"/>
        <v>0</v>
      </c>
      <c r="K18" s="187">
        <f t="shared" si="0"/>
        <v>0</v>
      </c>
      <c r="L18" s="187">
        <f t="shared" si="0"/>
        <v>0</v>
      </c>
      <c r="M18" s="187">
        <f t="shared" si="0"/>
        <v>0</v>
      </c>
      <c r="N18" s="187">
        <f t="shared" si="0"/>
        <v>0</v>
      </c>
      <c r="O18" s="187">
        <f t="shared" si="0"/>
        <v>0</v>
      </c>
      <c r="P18" s="188">
        <f t="shared" si="0"/>
        <v>0</v>
      </c>
    </row>
    <row r="19" spans="1:16" ht="15.75">
      <c r="A19" s="178" t="s">
        <v>98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332"/>
    </row>
    <row r="20" spans="1:16" ht="15.75">
      <c r="A20" s="182" t="s">
        <v>99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/>
    </row>
    <row r="21" spans="1:16" ht="15.75">
      <c r="A21" s="182" t="s">
        <v>100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6" ht="15.75">
      <c r="A22" s="190" t="s">
        <v>101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308"/>
    </row>
    <row r="23" spans="1:16" ht="16.5" thickBot="1">
      <c r="A23" s="327" t="s">
        <v>264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33"/>
    </row>
    <row r="24" spans="1:16" ht="16.5" thickBot="1">
      <c r="A24" s="186" t="s">
        <v>102</v>
      </c>
      <c r="B24" s="187">
        <f>SUM(B20:B23)</f>
        <v>0</v>
      </c>
      <c r="C24" s="187">
        <f t="shared" ref="C24:P24" si="1">SUM(C20:C23)</f>
        <v>0</v>
      </c>
      <c r="D24" s="187">
        <f t="shared" si="1"/>
        <v>0</v>
      </c>
      <c r="E24" s="187">
        <f t="shared" si="1"/>
        <v>0</v>
      </c>
      <c r="F24" s="187">
        <f t="shared" si="1"/>
        <v>0</v>
      </c>
      <c r="G24" s="187">
        <f t="shared" si="1"/>
        <v>0</v>
      </c>
      <c r="H24" s="187">
        <f t="shared" si="1"/>
        <v>0</v>
      </c>
      <c r="I24" s="187">
        <f t="shared" si="1"/>
        <v>0</v>
      </c>
      <c r="J24" s="187">
        <f t="shared" si="1"/>
        <v>0</v>
      </c>
      <c r="K24" s="187">
        <f t="shared" si="1"/>
        <v>0</v>
      </c>
      <c r="L24" s="187">
        <f t="shared" si="1"/>
        <v>0</v>
      </c>
      <c r="M24" s="187">
        <f>SUM(M20:M23)</f>
        <v>0</v>
      </c>
      <c r="N24" s="187">
        <f t="shared" si="1"/>
        <v>0</v>
      </c>
      <c r="O24" s="187">
        <f t="shared" si="1"/>
        <v>0</v>
      </c>
      <c r="P24" s="188">
        <f t="shared" si="1"/>
        <v>0</v>
      </c>
    </row>
    <row r="25" spans="1:16" ht="16.5" thickBot="1">
      <c r="A25" s="373" t="s">
        <v>103</v>
      </c>
      <c r="B25" s="187">
        <f>B18+B24</f>
        <v>0</v>
      </c>
      <c r="C25" s="187">
        <f t="shared" ref="C25:P25" si="2">C18+C24</f>
        <v>0</v>
      </c>
      <c r="D25" s="187">
        <f t="shared" si="2"/>
        <v>0</v>
      </c>
      <c r="E25" s="187">
        <f t="shared" si="2"/>
        <v>0</v>
      </c>
      <c r="F25" s="187">
        <f t="shared" si="2"/>
        <v>0</v>
      </c>
      <c r="G25" s="187">
        <f t="shared" si="2"/>
        <v>0</v>
      </c>
      <c r="H25" s="187">
        <f t="shared" si="2"/>
        <v>0</v>
      </c>
      <c r="I25" s="187">
        <f t="shared" si="2"/>
        <v>0</v>
      </c>
      <c r="J25" s="187">
        <f t="shared" si="2"/>
        <v>0</v>
      </c>
      <c r="K25" s="187">
        <f t="shared" si="2"/>
        <v>0</v>
      </c>
      <c r="L25" s="187">
        <f t="shared" si="2"/>
        <v>0</v>
      </c>
      <c r="M25" s="187">
        <f>M18+M24</f>
        <v>0</v>
      </c>
      <c r="N25" s="187">
        <f t="shared" si="2"/>
        <v>0</v>
      </c>
      <c r="O25" s="187">
        <f t="shared" si="2"/>
        <v>0</v>
      </c>
      <c r="P25" s="188">
        <f t="shared" si="2"/>
        <v>0</v>
      </c>
    </row>
    <row r="26" spans="1:16" ht="16.5">
      <c r="A26" s="251" t="s">
        <v>593</v>
      </c>
      <c r="B26" s="16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3"/>
    </row>
    <row r="27" spans="1:16" ht="15.75">
      <c r="A27" s="194" t="s">
        <v>448</v>
      </c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</row>
    <row r="28" spans="1:16" ht="16.5" thickBot="1">
      <c r="A28" s="166" t="s">
        <v>527</v>
      </c>
      <c r="B28" s="19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</row>
  </sheetData>
  <mergeCells count="8">
    <mergeCell ref="B6:D6"/>
    <mergeCell ref="F6:H6"/>
    <mergeCell ref="M6:N6"/>
    <mergeCell ref="O1:P1"/>
    <mergeCell ref="B5:D5"/>
    <mergeCell ref="F5:H5"/>
    <mergeCell ref="I5:L5"/>
    <mergeCell ref="M5:N5"/>
  </mergeCells>
  <pageMargins left="0.7" right="0.7" top="0.75" bottom="0.75" header="0.3" footer="0.3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J36"/>
  <sheetViews>
    <sheetView zoomScale="90" zoomScaleNormal="90" workbookViewId="0">
      <selection activeCell="A3" sqref="A3"/>
    </sheetView>
  </sheetViews>
  <sheetFormatPr defaultRowHeight="13.5"/>
  <cols>
    <col min="1" max="1" width="18.7109375" style="21" customWidth="1"/>
    <col min="2" max="2" width="14.5703125" style="21" customWidth="1"/>
    <col min="3" max="3" width="14" style="21" customWidth="1"/>
    <col min="4" max="4" width="14.5703125" style="21" customWidth="1"/>
    <col min="5" max="6" width="14" style="21" customWidth="1"/>
    <col min="7" max="7" width="13.85546875" style="21" customWidth="1"/>
    <col min="8" max="8" width="16" style="21" customWidth="1"/>
    <col min="9" max="9" width="17.7109375" style="21" customWidth="1"/>
    <col min="10" max="16384" width="9.140625" style="21"/>
  </cols>
  <sheetData>
    <row r="1" spans="1:9" ht="14.25" thickBot="1">
      <c r="A1" s="678"/>
      <c r="B1" s="679"/>
      <c r="C1" s="679"/>
      <c r="D1" s="679"/>
      <c r="E1" s="679"/>
      <c r="F1" s="679"/>
      <c r="G1" s="679"/>
      <c r="H1" s="679"/>
      <c r="I1" s="680" t="s">
        <v>28</v>
      </c>
    </row>
    <row r="2" spans="1:9" ht="14.25" thickBot="1">
      <c r="A2" s="1026" t="s">
        <v>795</v>
      </c>
      <c r="B2" s="1027"/>
      <c r="C2" s="1027"/>
      <c r="D2" s="1027"/>
      <c r="E2" s="1027"/>
      <c r="F2" s="1028"/>
      <c r="G2" s="681"/>
      <c r="H2" s="681"/>
      <c r="I2" s="681"/>
    </row>
    <row r="3" spans="1:9" ht="14.25" thickBot="1">
      <c r="A3" s="682"/>
      <c r="B3" s="681"/>
      <c r="C3" s="681"/>
      <c r="D3" s="681"/>
      <c r="E3" s="681"/>
      <c r="F3" s="681"/>
      <c r="G3" s="681"/>
      <c r="H3" s="681"/>
      <c r="I3" s="681"/>
    </row>
    <row r="4" spans="1:9" s="26" customFormat="1" ht="15.75" thickBot="1">
      <c r="A4" s="1026" t="s">
        <v>536</v>
      </c>
      <c r="B4" s="1027"/>
      <c r="C4" s="1027"/>
      <c r="D4" s="1027"/>
      <c r="E4" s="1027"/>
      <c r="F4" s="1027"/>
      <c r="G4" s="1028"/>
      <c r="H4" s="681"/>
      <c r="I4" s="681"/>
    </row>
    <row r="5" spans="1:9" s="26" customFormat="1" ht="15">
      <c r="A5" s="1029" t="s">
        <v>30</v>
      </c>
      <c r="B5" s="1029" t="s">
        <v>412</v>
      </c>
      <c r="C5" s="1029" t="s">
        <v>537</v>
      </c>
      <c r="D5" s="1029" t="s">
        <v>473</v>
      </c>
      <c r="E5" s="1029" t="s">
        <v>538</v>
      </c>
      <c r="F5" s="1029" t="s">
        <v>539</v>
      </c>
      <c r="G5" s="1029" t="s">
        <v>540</v>
      </c>
      <c r="H5" s="1029" t="s">
        <v>541</v>
      </c>
      <c r="I5" s="1029" t="s">
        <v>542</v>
      </c>
    </row>
    <row r="6" spans="1:9" s="26" customFormat="1" ht="15">
      <c r="A6" s="1030"/>
      <c r="B6" s="1030"/>
      <c r="C6" s="1030"/>
      <c r="D6" s="1030"/>
      <c r="E6" s="1030"/>
      <c r="F6" s="1030"/>
      <c r="G6" s="1030"/>
      <c r="H6" s="1030"/>
      <c r="I6" s="1030"/>
    </row>
    <row r="7" spans="1:9" ht="14.25" thickBot="1">
      <c r="A7" s="1030"/>
      <c r="B7" s="1030"/>
      <c r="C7" s="1030"/>
      <c r="D7" s="1030"/>
      <c r="E7" s="1030"/>
      <c r="F7" s="1031"/>
      <c r="G7" s="1030"/>
      <c r="H7" s="1030"/>
      <c r="I7" s="1031"/>
    </row>
    <row r="8" spans="1:9" s="26" customFormat="1" ht="15" customHeight="1" thickBot="1">
      <c r="A8" s="1031"/>
      <c r="B8" s="1031"/>
      <c r="C8" s="1031"/>
      <c r="D8" s="1031"/>
      <c r="E8" s="1031"/>
      <c r="F8" s="683" t="s">
        <v>33</v>
      </c>
      <c r="G8" s="1031"/>
      <c r="H8" s="1031"/>
      <c r="I8" s="683" t="s">
        <v>326</v>
      </c>
    </row>
    <row r="9" spans="1:9" s="26" customFormat="1" ht="15.75" customHeight="1" thickBot="1">
      <c r="A9" s="684">
        <v>1</v>
      </c>
      <c r="B9" s="685">
        <v>2</v>
      </c>
      <c r="C9" s="685">
        <v>3</v>
      </c>
      <c r="D9" s="685">
        <v>4</v>
      </c>
      <c r="E9" s="685">
        <v>5</v>
      </c>
      <c r="F9" s="685">
        <v>6</v>
      </c>
      <c r="G9" s="685">
        <v>7</v>
      </c>
      <c r="H9" s="685">
        <v>8</v>
      </c>
      <c r="I9" s="685">
        <v>9</v>
      </c>
    </row>
    <row r="10" spans="1:9" s="26" customFormat="1" ht="15.75" thickBot="1">
      <c r="A10" s="686" t="s">
        <v>276</v>
      </c>
      <c r="B10" s="687" t="s">
        <v>753</v>
      </c>
      <c r="C10" s="687" t="s">
        <v>753</v>
      </c>
      <c r="D10" s="687" t="s">
        <v>754</v>
      </c>
      <c r="E10" s="687" t="s">
        <v>754</v>
      </c>
      <c r="F10" s="688">
        <v>1</v>
      </c>
      <c r="G10" s="687" t="s">
        <v>754</v>
      </c>
      <c r="H10" s="687" t="s">
        <v>754</v>
      </c>
      <c r="I10" s="688">
        <v>1</v>
      </c>
    </row>
    <row r="11" spans="1:9" s="26" customFormat="1" ht="16.5" thickBot="1">
      <c r="A11" s="684"/>
      <c r="B11" s="689"/>
      <c r="C11" s="689"/>
      <c r="D11" s="689"/>
      <c r="E11" s="689"/>
      <c r="F11" s="689"/>
      <c r="G11" s="689"/>
      <c r="H11" s="689"/>
      <c r="I11" s="685"/>
    </row>
    <row r="12" spans="1:9" ht="14.25" thickBot="1">
      <c r="A12" s="1032" t="s">
        <v>277</v>
      </c>
      <c r="B12" s="1033"/>
      <c r="C12" s="690"/>
      <c r="D12" s="690"/>
      <c r="E12" s="690"/>
      <c r="F12" s="690"/>
      <c r="G12" s="690"/>
      <c r="H12" s="690"/>
      <c r="I12" s="690"/>
    </row>
    <row r="13" spans="1:9" ht="14.25" thickBot="1">
      <c r="A13" s="691" t="s">
        <v>274</v>
      </c>
      <c r="B13" s="692" t="s">
        <v>754</v>
      </c>
      <c r="C13" s="692">
        <v>0</v>
      </c>
      <c r="D13" s="692">
        <v>0</v>
      </c>
      <c r="E13" s="692">
        <v>0</v>
      </c>
      <c r="F13" s="692">
        <v>0</v>
      </c>
      <c r="G13" s="692">
        <v>0</v>
      </c>
      <c r="H13" s="692">
        <v>0</v>
      </c>
      <c r="I13" s="692">
        <v>0</v>
      </c>
    </row>
    <row r="14" spans="1:9" ht="14.25" thickBot="1">
      <c r="A14" s="691" t="s">
        <v>35</v>
      </c>
      <c r="B14" s="692" t="s">
        <v>755</v>
      </c>
      <c r="C14" s="692" t="s">
        <v>756</v>
      </c>
      <c r="D14" s="692" t="s">
        <v>757</v>
      </c>
      <c r="E14" s="692" t="s">
        <v>758</v>
      </c>
      <c r="F14" s="692">
        <v>103</v>
      </c>
      <c r="G14" s="692" t="s">
        <v>759</v>
      </c>
      <c r="H14" s="692" t="s">
        <v>760</v>
      </c>
      <c r="I14" s="692">
        <v>111</v>
      </c>
    </row>
    <row r="15" spans="1:9" s="26" customFormat="1" ht="15.75" thickBot="1">
      <c r="A15" s="691" t="s">
        <v>275</v>
      </c>
      <c r="B15" s="692" t="s">
        <v>754</v>
      </c>
      <c r="C15" s="692" t="s">
        <v>754</v>
      </c>
      <c r="D15" s="692" t="s">
        <v>754</v>
      </c>
      <c r="E15" s="692" t="s">
        <v>754</v>
      </c>
      <c r="F15" s="692" t="s">
        <v>754</v>
      </c>
      <c r="G15" s="692" t="s">
        <v>754</v>
      </c>
      <c r="H15" s="692" t="s">
        <v>754</v>
      </c>
      <c r="I15" s="692" t="s">
        <v>754</v>
      </c>
    </row>
    <row r="16" spans="1:9" s="26" customFormat="1" ht="15.75" thickBot="1">
      <c r="A16" s="691" t="s">
        <v>36</v>
      </c>
      <c r="B16" s="692" t="s">
        <v>761</v>
      </c>
      <c r="C16" s="692" t="s">
        <v>762</v>
      </c>
      <c r="D16" s="692">
        <v>3</v>
      </c>
      <c r="E16" s="692" t="s">
        <v>763</v>
      </c>
      <c r="F16" s="692">
        <v>86</v>
      </c>
      <c r="G16" s="692" t="s">
        <v>763</v>
      </c>
      <c r="H16" s="692">
        <v>0</v>
      </c>
      <c r="I16" s="692">
        <v>82</v>
      </c>
    </row>
    <row r="17" spans="1:10" ht="14.25" thickBot="1">
      <c r="A17" s="691" t="s">
        <v>37</v>
      </c>
      <c r="B17" s="692" t="s">
        <v>764</v>
      </c>
      <c r="C17" s="692" t="s">
        <v>765</v>
      </c>
      <c r="D17" s="692" t="s">
        <v>759</v>
      </c>
      <c r="E17" s="692" t="s">
        <v>754</v>
      </c>
      <c r="F17" s="692">
        <v>71</v>
      </c>
      <c r="G17" s="692" t="s">
        <v>766</v>
      </c>
      <c r="H17" s="692">
        <v>0</v>
      </c>
      <c r="I17" s="692">
        <v>66</v>
      </c>
    </row>
    <row r="18" spans="1:10" ht="14.25" thickBot="1">
      <c r="A18" s="691" t="s">
        <v>38</v>
      </c>
      <c r="B18" s="692" t="s">
        <v>767</v>
      </c>
      <c r="C18" s="692" t="s">
        <v>768</v>
      </c>
      <c r="D18" s="692" t="s">
        <v>769</v>
      </c>
      <c r="E18" s="692" t="s">
        <v>754</v>
      </c>
      <c r="F18" s="692">
        <v>19</v>
      </c>
      <c r="G18" s="692" t="s">
        <v>763</v>
      </c>
      <c r="H18" s="692">
        <v>0</v>
      </c>
      <c r="I18" s="692">
        <v>15</v>
      </c>
    </row>
    <row r="19" spans="1:10" ht="14.25" thickBot="1">
      <c r="A19" s="691" t="s">
        <v>39</v>
      </c>
      <c r="B19" s="692" t="s">
        <v>754</v>
      </c>
      <c r="C19" s="692" t="s">
        <v>754</v>
      </c>
      <c r="D19" s="692" t="s">
        <v>754</v>
      </c>
      <c r="E19" s="692" t="s">
        <v>754</v>
      </c>
      <c r="F19" s="692">
        <v>0</v>
      </c>
      <c r="G19" s="692" t="s">
        <v>754</v>
      </c>
      <c r="H19" s="692" t="s">
        <v>754</v>
      </c>
      <c r="I19" s="692">
        <v>0</v>
      </c>
    </row>
    <row r="20" spans="1:10" ht="14.25" thickBot="1">
      <c r="A20" s="686" t="s">
        <v>279</v>
      </c>
      <c r="B20" s="688">
        <v>462</v>
      </c>
      <c r="C20" s="688">
        <v>281</v>
      </c>
      <c r="D20" s="688">
        <v>19</v>
      </c>
      <c r="E20" s="688">
        <v>17</v>
      </c>
      <c r="F20" s="688">
        <v>279</v>
      </c>
      <c r="G20" s="688">
        <v>19</v>
      </c>
      <c r="H20" s="688">
        <v>14</v>
      </c>
      <c r="I20" s="688">
        <v>274</v>
      </c>
    </row>
    <row r="21" spans="1:10" ht="14.25" thickBot="1">
      <c r="A21" s="1032" t="s">
        <v>278</v>
      </c>
      <c r="B21" s="1033"/>
      <c r="C21" s="687"/>
      <c r="D21" s="687"/>
      <c r="E21" s="687"/>
      <c r="F21" s="687"/>
      <c r="G21" s="687"/>
      <c r="H21" s="687"/>
      <c r="I21" s="687"/>
    </row>
    <row r="22" spans="1:10" ht="14.25" thickBot="1">
      <c r="A22" s="691" t="s">
        <v>42</v>
      </c>
      <c r="B22" s="687" t="s">
        <v>766</v>
      </c>
      <c r="C22" s="687" t="s">
        <v>770</v>
      </c>
      <c r="D22" s="687" t="s">
        <v>754</v>
      </c>
      <c r="E22" s="687">
        <v>0</v>
      </c>
      <c r="F22" s="688">
        <v>7</v>
      </c>
      <c r="G22" s="687" t="s">
        <v>753</v>
      </c>
      <c r="H22" s="687">
        <v>0</v>
      </c>
      <c r="I22" s="688">
        <v>6</v>
      </c>
    </row>
    <row r="23" spans="1:10" ht="14.25" thickBot="1">
      <c r="A23" s="691" t="s">
        <v>43</v>
      </c>
      <c r="B23" s="687" t="s">
        <v>771</v>
      </c>
      <c r="C23" s="687" t="s">
        <v>772</v>
      </c>
      <c r="D23" s="687" t="s">
        <v>757</v>
      </c>
      <c r="E23" s="687">
        <v>0</v>
      </c>
      <c r="F23" s="688">
        <v>35</v>
      </c>
      <c r="G23" s="687" t="s">
        <v>757</v>
      </c>
      <c r="H23" s="687">
        <v>0</v>
      </c>
      <c r="I23" s="688">
        <v>33</v>
      </c>
    </row>
    <row r="24" spans="1:10" ht="14.25" thickBot="1">
      <c r="A24" s="691" t="s">
        <v>44</v>
      </c>
      <c r="B24" s="687" t="s">
        <v>773</v>
      </c>
      <c r="C24" s="687" t="s">
        <v>768</v>
      </c>
      <c r="D24" s="687" t="s">
        <v>754</v>
      </c>
      <c r="E24" s="687" t="s">
        <v>754</v>
      </c>
      <c r="F24" s="688">
        <v>27</v>
      </c>
      <c r="G24" s="687" t="s">
        <v>754</v>
      </c>
      <c r="H24" s="687" t="s">
        <v>774</v>
      </c>
      <c r="I24" s="688">
        <v>27</v>
      </c>
    </row>
    <row r="25" spans="1:10" ht="14.25" thickBot="1">
      <c r="A25" s="691" t="s">
        <v>775</v>
      </c>
      <c r="B25" s="687" t="s">
        <v>776</v>
      </c>
      <c r="C25" s="687" t="s">
        <v>759</v>
      </c>
      <c r="D25" s="687" t="s">
        <v>754</v>
      </c>
      <c r="E25" s="687" t="s">
        <v>754</v>
      </c>
      <c r="F25" s="688">
        <v>6</v>
      </c>
      <c r="G25" s="687" t="s">
        <v>753</v>
      </c>
      <c r="H25" s="687">
        <v>0</v>
      </c>
      <c r="I25" s="688">
        <v>5</v>
      </c>
    </row>
    <row r="26" spans="1:10" ht="14.25" thickBot="1">
      <c r="A26" s="691" t="s">
        <v>777</v>
      </c>
      <c r="B26" s="687" t="s">
        <v>759</v>
      </c>
      <c r="C26" s="687" t="s">
        <v>766</v>
      </c>
      <c r="D26" s="687" t="s">
        <v>754</v>
      </c>
      <c r="E26" s="687" t="s">
        <v>754</v>
      </c>
      <c r="F26" s="688">
        <v>5</v>
      </c>
      <c r="G26" s="687" t="s">
        <v>754</v>
      </c>
      <c r="H26" s="687">
        <v>0</v>
      </c>
      <c r="I26" s="688">
        <v>5</v>
      </c>
      <c r="J26" s="21" t="s">
        <v>495</v>
      </c>
    </row>
    <row r="27" spans="1:10" ht="14.25" thickBot="1">
      <c r="A27" s="686" t="s">
        <v>280</v>
      </c>
      <c r="B27" s="688">
        <v>144</v>
      </c>
      <c r="C27" s="688">
        <v>82</v>
      </c>
      <c r="D27" s="688">
        <v>2</v>
      </c>
      <c r="E27" s="688">
        <v>0</v>
      </c>
      <c r="F27" s="688">
        <v>80</v>
      </c>
      <c r="G27" s="688">
        <v>4</v>
      </c>
      <c r="H27" s="688">
        <v>0</v>
      </c>
      <c r="I27" s="688">
        <v>76</v>
      </c>
    </row>
    <row r="28" spans="1:10" ht="14.25" thickBot="1">
      <c r="A28" s="686" t="s">
        <v>273</v>
      </c>
      <c r="B28" s="688" t="s">
        <v>778</v>
      </c>
      <c r="C28" s="688">
        <v>364</v>
      </c>
      <c r="D28" s="688">
        <v>21</v>
      </c>
      <c r="E28" s="688">
        <v>17</v>
      </c>
      <c r="F28" s="688">
        <v>360</v>
      </c>
      <c r="G28" s="688">
        <v>23</v>
      </c>
      <c r="H28" s="688">
        <v>14</v>
      </c>
      <c r="I28" s="688">
        <v>351</v>
      </c>
    </row>
    <row r="29" spans="1:10" ht="14.25" thickBot="1">
      <c r="A29" s="693"/>
      <c r="B29" s="1023" t="s">
        <v>388</v>
      </c>
      <c r="C29" s="1024"/>
      <c r="D29" s="1024"/>
      <c r="E29" s="1024"/>
      <c r="F29" s="1025"/>
      <c r="G29" s="694"/>
      <c r="H29" s="694"/>
      <c r="I29" s="694"/>
    </row>
    <row r="30" spans="1:10" ht="14.25" thickBot="1">
      <c r="A30" s="693"/>
      <c r="B30" s="694" t="s">
        <v>389</v>
      </c>
      <c r="C30" s="694"/>
      <c r="D30" s="694"/>
      <c r="E30" s="694"/>
      <c r="F30" s="694"/>
      <c r="G30" s="694"/>
      <c r="H30" s="694"/>
      <c r="I30" s="694"/>
    </row>
    <row r="31" spans="1:10" ht="14.25" thickBot="1">
      <c r="A31" s="693"/>
      <c r="B31" s="1023" t="s">
        <v>387</v>
      </c>
      <c r="C31" s="1024"/>
      <c r="D31" s="1024"/>
      <c r="E31" s="1024"/>
      <c r="F31" s="1025"/>
      <c r="G31" s="694"/>
      <c r="H31" s="694"/>
      <c r="I31" s="694"/>
    </row>
    <row r="32" spans="1:10" ht="14.25" thickBot="1">
      <c r="A32" s="693"/>
      <c r="B32" s="694"/>
      <c r="C32" s="694"/>
      <c r="D32" s="694"/>
      <c r="E32" s="694"/>
      <c r="F32" s="694"/>
      <c r="G32" s="694"/>
      <c r="H32" s="694"/>
      <c r="I32" s="694"/>
    </row>
    <row r="33" spans="1:9">
      <c r="A33" s="19"/>
      <c r="B33" s="20" t="s">
        <v>388</v>
      </c>
      <c r="C33" s="20"/>
      <c r="D33" s="20"/>
      <c r="E33" s="20"/>
      <c r="F33" s="20"/>
      <c r="G33" s="20"/>
      <c r="H33" s="20"/>
      <c r="I33" s="25"/>
    </row>
    <row r="34" spans="1:9">
      <c r="A34" s="33"/>
      <c r="B34" s="34" t="s">
        <v>389</v>
      </c>
      <c r="C34" s="34"/>
      <c r="D34" s="34"/>
      <c r="E34" s="34"/>
      <c r="F34" s="34"/>
      <c r="G34" s="34"/>
      <c r="H34" s="34"/>
      <c r="I34" s="35"/>
    </row>
    <row r="35" spans="1:9">
      <c r="A35" s="33"/>
      <c r="B35" s="34" t="s">
        <v>387</v>
      </c>
      <c r="C35" s="34"/>
      <c r="D35" s="34"/>
      <c r="E35" s="34"/>
      <c r="F35" s="34"/>
      <c r="G35" s="34"/>
      <c r="H35" s="34"/>
      <c r="I35" s="35"/>
    </row>
    <row r="36" spans="1:9" ht="14.25" thickBot="1">
      <c r="A36" s="22"/>
      <c r="B36" s="23"/>
      <c r="C36" s="23"/>
      <c r="D36" s="23"/>
      <c r="E36" s="23"/>
      <c r="F36" s="23"/>
      <c r="G36" s="23"/>
      <c r="H36" s="23"/>
      <c r="I36" s="24"/>
    </row>
  </sheetData>
  <protectedRanges>
    <protectedRange sqref="A4:I4 A26:H30 A13:H13 A16:H22" name="Range2"/>
  </protectedRanges>
  <mergeCells count="15">
    <mergeCell ref="H5:H8"/>
    <mergeCell ref="I5:I7"/>
    <mergeCell ref="A12:B12"/>
    <mergeCell ref="A21:B21"/>
    <mergeCell ref="B29:F29"/>
    <mergeCell ref="B31:F31"/>
    <mergeCell ref="A2:F2"/>
    <mergeCell ref="A4:G4"/>
    <mergeCell ref="A5:A8"/>
    <mergeCell ref="B5:B8"/>
    <mergeCell ref="C5:C8"/>
    <mergeCell ref="D5:D8"/>
    <mergeCell ref="E5:E8"/>
    <mergeCell ref="F5:F7"/>
    <mergeCell ref="G5:G8"/>
  </mergeCells>
  <phoneticPr fontId="6" type="noConversion"/>
  <printOptions horizontalCentered="1"/>
  <pageMargins left="0.75" right="0.75" top="1" bottom="1" header="0.5" footer="0.5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58"/>
  <sheetViews>
    <sheetView zoomScale="90" zoomScaleNormal="90" workbookViewId="0">
      <selection activeCell="D14" sqref="D14"/>
    </sheetView>
  </sheetViews>
  <sheetFormatPr defaultRowHeight="15.75"/>
  <cols>
    <col min="1" max="1" width="24.140625" style="169" customWidth="1"/>
    <col min="2" max="16" width="8.7109375" customWidth="1"/>
  </cols>
  <sheetData>
    <row r="1" spans="1:16" s="129" customFormat="1" ht="17.25" thickBo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 t="s">
        <v>461</v>
      </c>
      <c r="O1" s="127"/>
      <c r="P1" s="128"/>
    </row>
    <row r="2" spans="1:16" ht="16.5">
      <c r="A2" s="48" t="s">
        <v>83</v>
      </c>
      <c r="B2" s="130"/>
      <c r="C2" s="130"/>
      <c r="D2" s="130"/>
      <c r="E2" s="131"/>
      <c r="F2" s="131"/>
      <c r="G2" s="131"/>
      <c r="H2" s="131"/>
      <c r="I2" s="131"/>
      <c r="J2" s="131" t="s">
        <v>84</v>
      </c>
      <c r="K2" s="131"/>
      <c r="L2" s="131"/>
      <c r="M2" s="132"/>
      <c r="N2" s="132"/>
      <c r="O2" s="131"/>
      <c r="P2" s="133"/>
    </row>
    <row r="3" spans="1:16" ht="16.5">
      <c r="A3" s="48" t="s">
        <v>528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16" s="134" customFormat="1" ht="17.25" thickBot="1">
      <c r="A4" s="52"/>
      <c r="B4" s="49"/>
      <c r="C4" s="49" t="s">
        <v>350</v>
      </c>
      <c r="D4" s="49"/>
      <c r="E4" s="53"/>
      <c r="F4" s="50"/>
      <c r="G4" s="50"/>
      <c r="H4" s="50"/>
      <c r="I4" s="50"/>
      <c r="J4" s="53"/>
      <c r="K4" s="53"/>
      <c r="L4" s="53"/>
      <c r="M4" s="53"/>
      <c r="N4" s="53"/>
      <c r="O4" s="53" t="s">
        <v>61</v>
      </c>
      <c r="P4" s="54"/>
    </row>
    <row r="5" spans="1:16" ht="16.5" customHeight="1" thickBot="1">
      <c r="A5" s="55"/>
      <c r="B5" s="1072" t="s">
        <v>62</v>
      </c>
      <c r="C5" s="1070"/>
      <c r="D5" s="1071"/>
      <c r="E5" s="524" t="s">
        <v>63</v>
      </c>
      <c r="F5" s="1072" t="s">
        <v>62</v>
      </c>
      <c r="G5" s="1070"/>
      <c r="H5" s="1070"/>
      <c r="I5" s="1088" t="s">
        <v>524</v>
      </c>
      <c r="J5" s="1089"/>
      <c r="K5" s="1089"/>
      <c r="L5" s="1090"/>
      <c r="M5" s="1070" t="s">
        <v>64</v>
      </c>
      <c r="N5" s="1071"/>
      <c r="O5" s="46" t="s">
        <v>65</v>
      </c>
      <c r="P5" s="525"/>
    </row>
    <row r="6" spans="1:16" ht="17.25" thickBot="1">
      <c r="A6" s="59"/>
      <c r="B6" s="1064" t="s">
        <v>479</v>
      </c>
      <c r="C6" s="1064"/>
      <c r="D6" s="1065"/>
      <c r="E6" s="61" t="s">
        <v>67</v>
      </c>
      <c r="F6" s="1066" t="s">
        <v>591</v>
      </c>
      <c r="G6" s="1067"/>
      <c r="H6" s="1067"/>
      <c r="I6" s="59"/>
      <c r="J6" s="64"/>
      <c r="K6" s="59"/>
      <c r="L6" s="59"/>
      <c r="M6" s="1068" t="s">
        <v>525</v>
      </c>
      <c r="N6" s="1069"/>
      <c r="O6" s="60" t="s">
        <v>526</v>
      </c>
      <c r="P6" s="65"/>
    </row>
    <row r="7" spans="1:16" ht="16.5">
      <c r="A7" s="66" t="s">
        <v>87</v>
      </c>
      <c r="B7" s="525" t="s">
        <v>69</v>
      </c>
      <c r="C7" s="526" t="s">
        <v>69</v>
      </c>
      <c r="D7" s="68" t="s">
        <v>69</v>
      </c>
      <c r="E7" s="61" t="s">
        <v>70</v>
      </c>
      <c r="F7" s="67" t="s">
        <v>69</v>
      </c>
      <c r="G7" s="526" t="s">
        <v>69</v>
      </c>
      <c r="H7" s="69" t="s">
        <v>69</v>
      </c>
      <c r="I7" s="67" t="s">
        <v>69</v>
      </c>
      <c r="J7" s="526" t="s">
        <v>69</v>
      </c>
      <c r="K7" s="69" t="s">
        <v>69</v>
      </c>
      <c r="L7" s="59" t="s">
        <v>72</v>
      </c>
      <c r="M7" s="524" t="s">
        <v>73</v>
      </c>
      <c r="N7" s="67" t="s">
        <v>74</v>
      </c>
      <c r="O7" s="526" t="s">
        <v>73</v>
      </c>
      <c r="P7" s="67" t="s">
        <v>74</v>
      </c>
    </row>
    <row r="8" spans="1:16" ht="16.5">
      <c r="A8" s="59"/>
      <c r="B8" s="358" t="s">
        <v>75</v>
      </c>
      <c r="C8" s="70" t="s">
        <v>68</v>
      </c>
      <c r="D8" s="59" t="s">
        <v>76</v>
      </c>
      <c r="E8" s="61" t="s">
        <v>474</v>
      </c>
      <c r="F8" s="59" t="s">
        <v>75</v>
      </c>
      <c r="G8" s="70" t="s">
        <v>68</v>
      </c>
      <c r="H8" s="70" t="s">
        <v>76</v>
      </c>
      <c r="I8" s="59" t="s">
        <v>75</v>
      </c>
      <c r="J8" s="70" t="s">
        <v>68</v>
      </c>
      <c r="K8" s="70" t="s">
        <v>76</v>
      </c>
      <c r="L8" s="59" t="s">
        <v>77</v>
      </c>
      <c r="M8" s="61" t="s">
        <v>71</v>
      </c>
      <c r="N8" s="59" t="s">
        <v>78</v>
      </c>
      <c r="O8" s="70" t="s">
        <v>71</v>
      </c>
      <c r="P8" s="59" t="s">
        <v>78</v>
      </c>
    </row>
    <row r="9" spans="1:16" ht="17.25" thickBot="1">
      <c r="A9" s="135"/>
      <c r="B9" s="528" t="s">
        <v>478</v>
      </c>
      <c r="C9" s="72" t="s">
        <v>71</v>
      </c>
      <c r="D9" s="71"/>
      <c r="E9" s="523"/>
      <c r="F9" s="71" t="s">
        <v>415</v>
      </c>
      <c r="G9" s="72" t="s">
        <v>71</v>
      </c>
      <c r="H9" s="522"/>
      <c r="I9" s="71" t="s">
        <v>415</v>
      </c>
      <c r="J9" s="72" t="s">
        <v>71</v>
      </c>
      <c r="K9" s="522"/>
      <c r="L9" s="71"/>
      <c r="M9" s="74" t="s">
        <v>220</v>
      </c>
      <c r="N9" s="75" t="s">
        <v>79</v>
      </c>
      <c r="O9" s="523"/>
      <c r="P9" s="71"/>
    </row>
    <row r="10" spans="1:16" ht="17.25" thickBot="1">
      <c r="A10" s="68">
        <v>1</v>
      </c>
      <c r="B10" s="77">
        <v>2</v>
      </c>
      <c r="C10" s="77">
        <v>3</v>
      </c>
      <c r="D10" s="77">
        <v>4</v>
      </c>
      <c r="E10" s="78">
        <v>5</v>
      </c>
      <c r="F10" s="78">
        <v>6</v>
      </c>
      <c r="G10" s="78">
        <v>7</v>
      </c>
      <c r="H10" s="79">
        <v>8</v>
      </c>
      <c r="I10" s="73">
        <v>9</v>
      </c>
      <c r="J10" s="73">
        <v>10</v>
      </c>
      <c r="K10" s="77">
        <v>11</v>
      </c>
      <c r="L10" s="80">
        <v>12</v>
      </c>
      <c r="M10" s="78">
        <v>13</v>
      </c>
      <c r="N10" s="78">
        <v>14</v>
      </c>
      <c r="O10" s="78">
        <v>15</v>
      </c>
      <c r="P10" s="81">
        <v>16</v>
      </c>
    </row>
    <row r="11" spans="1:16" ht="17.25" thickBot="1">
      <c r="A11" s="537"/>
      <c r="B11" s="136"/>
      <c r="C11" s="136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1:16" s="144" customFormat="1">
      <c r="A12" s="538">
        <v>1</v>
      </c>
      <c r="B12" s="140"/>
      <c r="C12" s="141"/>
      <c r="D12" s="141"/>
      <c r="E12" s="141"/>
      <c r="F12" s="141"/>
      <c r="G12" s="142"/>
      <c r="H12" s="141"/>
      <c r="I12" s="141"/>
      <c r="J12" s="141"/>
      <c r="K12" s="141"/>
      <c r="L12" s="141"/>
      <c r="M12" s="141"/>
      <c r="N12" s="141"/>
      <c r="O12" s="141"/>
      <c r="P12" s="143"/>
    </row>
    <row r="13" spans="1:16" s="144" customFormat="1">
      <c r="A13" s="538">
        <v>2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 s="144" customFormat="1" ht="25.5">
      <c r="A14" s="538">
        <v>3</v>
      </c>
      <c r="B14" s="146"/>
      <c r="C14" s="147"/>
      <c r="D14" s="561" t="s">
        <v>677</v>
      </c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s="144" customFormat="1">
      <c r="A15" s="539">
        <v>4</v>
      </c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48"/>
      <c r="M15" s="148"/>
      <c r="N15" s="148"/>
      <c r="O15" s="151"/>
      <c r="P15" s="152"/>
    </row>
    <row r="16" spans="1:16" s="144" customFormat="1">
      <c r="A16" s="538">
        <v>5</v>
      </c>
      <c r="B16" s="150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8"/>
      <c r="N16" s="148"/>
      <c r="O16" s="147"/>
      <c r="P16" s="149"/>
    </row>
    <row r="17" spans="1:17" s="144" customFormat="1">
      <c r="A17" s="326">
        <v>6</v>
      </c>
      <c r="B17" s="150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8"/>
      <c r="N17" s="148"/>
      <c r="O17" s="147"/>
      <c r="P17" s="149"/>
    </row>
    <row r="18" spans="1:17" s="144" customFormat="1">
      <c r="A18" s="145">
        <v>7</v>
      </c>
      <c r="B18" s="150"/>
      <c r="C18" s="153"/>
      <c r="D18" s="153"/>
      <c r="E18" s="153"/>
      <c r="F18" s="153"/>
      <c r="G18" s="153"/>
      <c r="H18" s="153"/>
      <c r="I18" s="153"/>
      <c r="J18" s="153"/>
      <c r="K18" s="153"/>
      <c r="L18" s="148"/>
      <c r="M18" s="148"/>
      <c r="N18" s="148"/>
      <c r="O18" s="153"/>
      <c r="P18" s="154"/>
    </row>
    <row r="19" spans="1:17" s="144" customFormat="1">
      <c r="A19" s="145">
        <v>8</v>
      </c>
      <c r="B19" s="150"/>
      <c r="C19" s="153"/>
      <c r="D19" s="153"/>
      <c r="E19" s="153"/>
      <c r="F19" s="153"/>
      <c r="G19" s="153"/>
      <c r="H19" s="153"/>
      <c r="I19" s="153"/>
      <c r="J19" s="153"/>
      <c r="K19" s="153"/>
      <c r="L19" s="148"/>
      <c r="M19" s="148"/>
      <c r="N19" s="148"/>
      <c r="O19" s="153"/>
      <c r="P19" s="154"/>
    </row>
    <row r="20" spans="1:17" s="144" customFormat="1">
      <c r="A20" s="145">
        <v>9</v>
      </c>
      <c r="B20" s="150"/>
      <c r="C20" s="153"/>
      <c r="D20" s="153"/>
      <c r="E20" s="153"/>
      <c r="F20" s="153"/>
      <c r="G20" s="153"/>
      <c r="H20" s="153"/>
      <c r="I20" s="153"/>
      <c r="J20" s="153"/>
      <c r="K20" s="153"/>
      <c r="L20" s="148"/>
      <c r="M20" s="148"/>
      <c r="N20" s="148"/>
      <c r="O20" s="153"/>
      <c r="P20" s="154"/>
    </row>
    <row r="21" spans="1:17" s="144" customFormat="1">
      <c r="A21" s="145">
        <v>10</v>
      </c>
      <c r="B21" s="150"/>
      <c r="C21" s="153"/>
      <c r="D21" s="153"/>
      <c r="E21" s="153"/>
      <c r="F21" s="153"/>
      <c r="G21" s="153"/>
      <c r="H21" s="153"/>
      <c r="I21" s="153"/>
      <c r="J21" s="153"/>
      <c r="K21" s="153"/>
      <c r="L21" s="148"/>
      <c r="M21" s="148"/>
      <c r="N21" s="148"/>
      <c r="O21" s="153"/>
      <c r="P21" s="154"/>
    </row>
    <row r="22" spans="1:17" s="144" customFormat="1">
      <c r="A22" s="145">
        <v>11</v>
      </c>
      <c r="B22" s="150"/>
      <c r="C22" s="153"/>
      <c r="D22" s="153"/>
      <c r="E22" s="153"/>
      <c r="F22" s="153"/>
      <c r="G22" s="153"/>
      <c r="H22" s="153"/>
      <c r="I22" s="153"/>
      <c r="J22" s="153"/>
      <c r="K22" s="153"/>
      <c r="L22" s="148"/>
      <c r="M22" s="148"/>
      <c r="N22" s="148"/>
      <c r="O22" s="153"/>
      <c r="P22" s="154"/>
    </row>
    <row r="23" spans="1:17" s="144" customFormat="1">
      <c r="A23" s="145">
        <v>12</v>
      </c>
      <c r="B23" s="150"/>
      <c r="C23" s="153"/>
      <c r="D23" s="153"/>
      <c r="E23" s="153"/>
      <c r="F23" s="153"/>
      <c r="G23" s="153"/>
      <c r="H23" s="153"/>
      <c r="I23" s="153"/>
      <c r="J23" s="153"/>
      <c r="K23" s="153"/>
      <c r="L23" s="148"/>
      <c r="M23" s="148"/>
      <c r="N23" s="148"/>
      <c r="O23" s="153"/>
      <c r="P23" s="154"/>
    </row>
    <row r="24" spans="1:17" s="144" customFormat="1">
      <c r="A24" s="145">
        <v>13</v>
      </c>
      <c r="B24" s="150"/>
      <c r="C24" s="153"/>
      <c r="D24" s="153"/>
      <c r="E24" s="153"/>
      <c r="F24" s="153"/>
      <c r="G24" s="153"/>
      <c r="H24" s="153"/>
      <c r="I24" s="153"/>
      <c r="J24" s="153"/>
      <c r="K24" s="153"/>
      <c r="L24" s="148"/>
      <c r="M24" s="148"/>
      <c r="N24" s="148"/>
      <c r="O24" s="153"/>
      <c r="P24" s="154"/>
    </row>
    <row r="25" spans="1:17" s="144" customFormat="1">
      <c r="A25" s="145">
        <v>14</v>
      </c>
      <c r="B25" s="150"/>
      <c r="C25" s="153"/>
      <c r="D25" s="153"/>
      <c r="E25" s="153"/>
      <c r="F25" s="153"/>
      <c r="G25" s="153"/>
      <c r="H25" s="153"/>
      <c r="I25" s="153"/>
      <c r="J25" s="153"/>
      <c r="K25" s="153"/>
      <c r="L25" s="148"/>
      <c r="M25" s="148"/>
      <c r="N25" s="148"/>
      <c r="O25" s="153"/>
      <c r="P25" s="154"/>
    </row>
    <row r="26" spans="1:17" s="144" customFormat="1">
      <c r="A26" s="145">
        <v>15</v>
      </c>
      <c r="B26" s="150"/>
      <c r="C26" s="153"/>
      <c r="D26" s="153"/>
      <c r="E26" s="153"/>
      <c r="F26" s="153"/>
      <c r="G26" s="153"/>
      <c r="H26" s="153"/>
      <c r="I26" s="153"/>
      <c r="J26" s="153"/>
      <c r="K26" s="153"/>
      <c r="L26" s="148"/>
      <c r="M26" s="148"/>
      <c r="N26" s="148"/>
      <c r="O26" s="153"/>
      <c r="P26" s="154"/>
    </row>
    <row r="27" spans="1:17" s="144" customFormat="1">
      <c r="A27" s="145">
        <v>16</v>
      </c>
      <c r="B27" s="150"/>
      <c r="C27" s="153"/>
      <c r="D27" s="153"/>
      <c r="E27" s="153"/>
      <c r="F27" s="153"/>
      <c r="G27" s="153"/>
      <c r="H27" s="153"/>
      <c r="I27" s="153"/>
      <c r="J27" s="153"/>
      <c r="K27" s="153"/>
      <c r="L27" s="148"/>
      <c r="M27" s="148"/>
      <c r="N27" s="148"/>
      <c r="O27" s="153"/>
      <c r="P27" s="154"/>
    </row>
    <row r="28" spans="1:17" s="144" customFormat="1">
      <c r="A28" s="145">
        <v>17</v>
      </c>
      <c r="B28" s="150"/>
      <c r="C28" s="153"/>
      <c r="D28" s="153"/>
      <c r="E28" s="153"/>
      <c r="F28" s="153"/>
      <c r="G28" s="153"/>
      <c r="H28" s="153"/>
      <c r="I28" s="153"/>
      <c r="J28" s="153"/>
      <c r="K28" s="153"/>
      <c r="L28" s="148"/>
      <c r="M28" s="148"/>
      <c r="N28" s="148"/>
      <c r="O28" s="153"/>
      <c r="P28" s="154"/>
    </row>
    <row r="29" spans="1:17" s="144" customFormat="1">
      <c r="A29" s="145">
        <v>18</v>
      </c>
      <c r="B29" s="150"/>
      <c r="C29" s="153"/>
      <c r="D29" s="153"/>
      <c r="E29" s="153"/>
      <c r="F29" s="153"/>
      <c r="G29" s="153"/>
      <c r="H29" s="153"/>
      <c r="I29" s="153"/>
      <c r="J29" s="153"/>
      <c r="K29" s="153"/>
      <c r="L29" s="148"/>
      <c r="M29" s="148"/>
      <c r="N29" s="148"/>
      <c r="O29" s="153"/>
      <c r="P29" s="154"/>
    </row>
    <row r="30" spans="1:17" s="144" customFormat="1">
      <c r="A30" s="145"/>
      <c r="B30" s="150"/>
      <c r="C30" s="153"/>
      <c r="D30" s="153"/>
      <c r="E30" s="153"/>
      <c r="F30" s="153"/>
      <c r="G30" s="153"/>
      <c r="H30" s="153"/>
      <c r="I30" s="153"/>
      <c r="J30" s="153"/>
      <c r="K30" s="153"/>
      <c r="L30" s="148"/>
      <c r="M30" s="148"/>
      <c r="N30" s="148"/>
      <c r="O30" s="153"/>
      <c r="P30" s="154"/>
    </row>
    <row r="31" spans="1:17" s="144" customFormat="1" ht="16.5" thickBot="1">
      <c r="A31" s="155"/>
      <c r="B31" s="156"/>
      <c r="C31" s="157"/>
      <c r="D31" s="157"/>
      <c r="E31" s="157"/>
      <c r="F31" s="157"/>
      <c r="G31" s="158"/>
      <c r="H31" s="157"/>
      <c r="I31" s="157"/>
      <c r="J31" s="157"/>
      <c r="K31" s="157"/>
      <c r="L31" s="159"/>
      <c r="M31" s="159"/>
      <c r="N31" s="159"/>
      <c r="O31" s="157"/>
      <c r="P31" s="160"/>
    </row>
    <row r="32" spans="1:17" s="144" customFormat="1" ht="16.5" thickBot="1">
      <c r="A32" s="307" t="s">
        <v>88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44" t="s">
        <v>495</v>
      </c>
    </row>
    <row r="33" spans="1:16" s="144" customFormat="1" ht="16.5">
      <c r="A33" s="251" t="s">
        <v>593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2"/>
    </row>
    <row r="34" spans="1:16">
      <c r="A34" s="163" t="s">
        <v>529</v>
      </c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6"/>
    </row>
    <row r="35" spans="1:16">
      <c r="B35" s="134"/>
    </row>
    <row r="36" spans="1:16">
      <c r="B36" s="134"/>
    </row>
    <row r="37" spans="1:16">
      <c r="B37" s="134"/>
    </row>
    <row r="38" spans="1:16">
      <c r="B38" s="134"/>
    </row>
    <row r="39" spans="1:16">
      <c r="B39" s="134"/>
    </row>
    <row r="40" spans="1:16">
      <c r="B40" s="134"/>
    </row>
    <row r="41" spans="1:16">
      <c r="B41" s="134"/>
    </row>
    <row r="42" spans="1:16">
      <c r="B42" s="134"/>
    </row>
    <row r="43" spans="1:16">
      <c r="B43" s="134"/>
    </row>
    <row r="44" spans="1:16">
      <c r="B44" s="134"/>
    </row>
    <row r="45" spans="1:16">
      <c r="B45" s="134"/>
    </row>
    <row r="46" spans="1:16">
      <c r="B46" s="134"/>
    </row>
    <row r="47" spans="1:16">
      <c r="B47" s="134"/>
    </row>
    <row r="48" spans="1:16">
      <c r="B48" s="134"/>
    </row>
    <row r="49" spans="2:2">
      <c r="B49" s="134"/>
    </row>
    <row r="50" spans="2:2">
      <c r="B50" s="134"/>
    </row>
    <row r="51" spans="2:2">
      <c r="B51" s="134"/>
    </row>
    <row r="52" spans="2:2">
      <c r="B52" s="134"/>
    </row>
    <row r="53" spans="2:2">
      <c r="B53" s="134"/>
    </row>
    <row r="54" spans="2:2">
      <c r="B54" s="134"/>
    </row>
    <row r="55" spans="2:2">
      <c r="B55" s="134"/>
    </row>
    <row r="56" spans="2:2">
      <c r="B56" s="134"/>
    </row>
    <row r="57" spans="2:2">
      <c r="B57" s="134"/>
    </row>
    <row r="58" spans="2:2">
      <c r="B58" s="134"/>
    </row>
    <row r="59" spans="2:2">
      <c r="B59" s="134"/>
    </row>
    <row r="60" spans="2:2">
      <c r="B60" s="134"/>
    </row>
    <row r="61" spans="2:2">
      <c r="B61" s="134"/>
    </row>
    <row r="62" spans="2:2">
      <c r="B62" s="134"/>
    </row>
    <row r="63" spans="2:2">
      <c r="B63" s="134"/>
    </row>
    <row r="64" spans="2:2">
      <c r="B64" s="134"/>
    </row>
    <row r="65" spans="2:2">
      <c r="B65" s="134"/>
    </row>
    <row r="66" spans="2:2">
      <c r="B66" s="134"/>
    </row>
    <row r="67" spans="2:2">
      <c r="B67" s="134"/>
    </row>
    <row r="68" spans="2:2">
      <c r="B68" s="134"/>
    </row>
    <row r="69" spans="2:2">
      <c r="B69" s="134"/>
    </row>
    <row r="70" spans="2:2">
      <c r="B70" s="134"/>
    </row>
    <row r="71" spans="2:2">
      <c r="B71" s="134"/>
    </row>
    <row r="72" spans="2:2">
      <c r="B72" s="134"/>
    </row>
    <row r="73" spans="2:2">
      <c r="B73" s="134"/>
    </row>
    <row r="74" spans="2:2">
      <c r="B74" s="134"/>
    </row>
    <row r="75" spans="2:2">
      <c r="B75" s="134"/>
    </row>
    <row r="76" spans="2:2">
      <c r="B76" s="134"/>
    </row>
    <row r="77" spans="2:2">
      <c r="B77" s="134"/>
    </row>
    <row r="78" spans="2:2">
      <c r="B78" s="134"/>
    </row>
    <row r="79" spans="2:2">
      <c r="B79" s="134"/>
    </row>
    <row r="80" spans="2:2">
      <c r="B80" s="134"/>
    </row>
    <row r="81" spans="2:2">
      <c r="B81" s="134"/>
    </row>
    <row r="82" spans="2:2">
      <c r="B82" s="134"/>
    </row>
    <row r="83" spans="2:2">
      <c r="B83" s="134"/>
    </row>
    <row r="84" spans="2:2">
      <c r="B84" s="134"/>
    </row>
    <row r="85" spans="2:2">
      <c r="B85" s="134"/>
    </row>
    <row r="86" spans="2:2">
      <c r="B86" s="134"/>
    </row>
    <row r="87" spans="2:2">
      <c r="B87" s="134"/>
    </row>
    <row r="88" spans="2:2">
      <c r="B88" s="134"/>
    </row>
    <row r="89" spans="2:2">
      <c r="B89" s="134"/>
    </row>
    <row r="90" spans="2:2">
      <c r="B90" s="134"/>
    </row>
    <row r="91" spans="2:2">
      <c r="B91" s="134"/>
    </row>
    <row r="92" spans="2:2">
      <c r="B92" s="134"/>
    </row>
    <row r="93" spans="2:2">
      <c r="B93" s="134"/>
    </row>
    <row r="94" spans="2:2">
      <c r="B94" s="134"/>
    </row>
    <row r="95" spans="2:2">
      <c r="B95" s="134"/>
    </row>
    <row r="96" spans="2:2">
      <c r="B96" s="134"/>
    </row>
    <row r="97" spans="2:2">
      <c r="B97" s="134"/>
    </row>
    <row r="98" spans="2:2">
      <c r="B98" s="134"/>
    </row>
    <row r="99" spans="2:2">
      <c r="B99" s="134"/>
    </row>
    <row r="100" spans="2:2">
      <c r="B100" s="134"/>
    </row>
    <row r="101" spans="2:2">
      <c r="B101" s="134"/>
    </row>
    <row r="102" spans="2:2">
      <c r="B102" s="134"/>
    </row>
    <row r="103" spans="2:2">
      <c r="B103" s="134"/>
    </row>
    <row r="104" spans="2:2">
      <c r="B104" s="134"/>
    </row>
    <row r="105" spans="2:2">
      <c r="B105" s="134"/>
    </row>
    <row r="106" spans="2:2">
      <c r="B106" s="134"/>
    </row>
    <row r="107" spans="2:2">
      <c r="B107" s="134"/>
    </row>
    <row r="108" spans="2:2">
      <c r="B108" s="134"/>
    </row>
    <row r="109" spans="2:2">
      <c r="B109" s="134"/>
    </row>
    <row r="110" spans="2:2">
      <c r="B110" s="134"/>
    </row>
    <row r="111" spans="2:2">
      <c r="B111" s="134"/>
    </row>
    <row r="112" spans="2:2">
      <c r="B112" s="134"/>
    </row>
    <row r="113" spans="2:2">
      <c r="B113" s="134"/>
    </row>
    <row r="114" spans="2:2">
      <c r="B114" s="134"/>
    </row>
    <row r="115" spans="2:2">
      <c r="B115" s="134"/>
    </row>
    <row r="116" spans="2:2">
      <c r="B116" s="134"/>
    </row>
    <row r="117" spans="2:2">
      <c r="B117" s="134"/>
    </row>
    <row r="118" spans="2:2">
      <c r="B118" s="134"/>
    </row>
    <row r="119" spans="2:2">
      <c r="B119" s="134"/>
    </row>
    <row r="120" spans="2:2">
      <c r="B120" s="134"/>
    </row>
    <row r="121" spans="2:2">
      <c r="B121" s="134"/>
    </row>
    <row r="122" spans="2:2">
      <c r="B122" s="134"/>
    </row>
    <row r="123" spans="2:2">
      <c r="B123" s="134"/>
    </row>
    <row r="124" spans="2:2">
      <c r="B124" s="134"/>
    </row>
    <row r="125" spans="2:2">
      <c r="B125" s="134"/>
    </row>
    <row r="126" spans="2:2">
      <c r="B126" s="134"/>
    </row>
    <row r="127" spans="2:2">
      <c r="B127" s="134"/>
    </row>
    <row r="128" spans="2:2">
      <c r="B128" s="134"/>
    </row>
    <row r="129" spans="2:2">
      <c r="B129" s="134"/>
    </row>
    <row r="130" spans="2:2">
      <c r="B130" s="134"/>
    </row>
    <row r="131" spans="2:2">
      <c r="B131" s="134"/>
    </row>
    <row r="132" spans="2:2">
      <c r="B132" s="134"/>
    </row>
    <row r="133" spans="2:2">
      <c r="B133" s="134"/>
    </row>
    <row r="134" spans="2:2">
      <c r="B134" s="134"/>
    </row>
    <row r="135" spans="2:2">
      <c r="B135" s="134"/>
    </row>
    <row r="136" spans="2:2">
      <c r="B136" s="134"/>
    </row>
    <row r="137" spans="2:2">
      <c r="B137" s="134"/>
    </row>
    <row r="138" spans="2:2">
      <c r="B138" s="134"/>
    </row>
    <row r="139" spans="2:2">
      <c r="B139" s="134"/>
    </row>
    <row r="140" spans="2:2">
      <c r="B140" s="134"/>
    </row>
    <row r="141" spans="2:2">
      <c r="B141" s="134"/>
    </row>
    <row r="142" spans="2:2">
      <c r="B142" s="134"/>
    </row>
    <row r="143" spans="2:2">
      <c r="B143" s="134"/>
    </row>
    <row r="144" spans="2:2">
      <c r="B144" s="134"/>
    </row>
    <row r="145" spans="2:2">
      <c r="B145" s="134"/>
    </row>
    <row r="146" spans="2:2">
      <c r="B146" s="134"/>
    </row>
    <row r="147" spans="2:2">
      <c r="B147" s="134"/>
    </row>
    <row r="148" spans="2:2">
      <c r="B148" s="134"/>
    </row>
    <row r="149" spans="2:2">
      <c r="B149" s="134"/>
    </row>
    <row r="150" spans="2:2">
      <c r="B150" s="134"/>
    </row>
    <row r="151" spans="2:2">
      <c r="B151" s="134"/>
    </row>
    <row r="152" spans="2:2">
      <c r="B152" s="134"/>
    </row>
    <row r="153" spans="2:2">
      <c r="B153" s="134"/>
    </row>
    <row r="154" spans="2:2">
      <c r="B154" s="134"/>
    </row>
    <row r="155" spans="2:2">
      <c r="B155" s="134"/>
    </row>
    <row r="156" spans="2:2">
      <c r="B156" s="134"/>
    </row>
    <row r="157" spans="2:2">
      <c r="B157" s="134"/>
    </row>
    <row r="158" spans="2:2">
      <c r="B158" s="134"/>
    </row>
    <row r="159" spans="2:2">
      <c r="B159" s="134"/>
    </row>
    <row r="160" spans="2:2">
      <c r="B160" s="134"/>
    </row>
    <row r="161" spans="2:2">
      <c r="B161" s="134"/>
    </row>
    <row r="162" spans="2:2">
      <c r="B162" s="134"/>
    </row>
    <row r="163" spans="2:2">
      <c r="B163" s="134"/>
    </row>
    <row r="164" spans="2:2">
      <c r="B164" s="134"/>
    </row>
    <row r="165" spans="2:2">
      <c r="B165" s="134"/>
    </row>
    <row r="166" spans="2:2">
      <c r="B166" s="134"/>
    </row>
    <row r="167" spans="2:2">
      <c r="B167" s="134"/>
    </row>
    <row r="168" spans="2:2">
      <c r="B168" s="134"/>
    </row>
    <row r="169" spans="2:2">
      <c r="B169" s="134"/>
    </row>
    <row r="170" spans="2:2">
      <c r="B170" s="134"/>
    </row>
    <row r="171" spans="2:2">
      <c r="B171" s="134"/>
    </row>
    <row r="172" spans="2:2">
      <c r="B172" s="134"/>
    </row>
    <row r="173" spans="2:2">
      <c r="B173" s="134"/>
    </row>
    <row r="174" spans="2:2">
      <c r="B174" s="134"/>
    </row>
    <row r="175" spans="2:2">
      <c r="B175" s="134"/>
    </row>
    <row r="176" spans="2:2">
      <c r="B176" s="134"/>
    </row>
    <row r="177" spans="2:2">
      <c r="B177" s="134"/>
    </row>
    <row r="178" spans="2:2">
      <c r="B178" s="134"/>
    </row>
    <row r="179" spans="2:2">
      <c r="B179" s="134"/>
    </row>
    <row r="180" spans="2:2">
      <c r="B180" s="134"/>
    </row>
    <row r="181" spans="2:2">
      <c r="B181" s="134"/>
    </row>
    <row r="182" spans="2:2">
      <c r="B182" s="134"/>
    </row>
    <row r="183" spans="2:2">
      <c r="B183" s="134"/>
    </row>
    <row r="184" spans="2:2">
      <c r="B184" s="134"/>
    </row>
    <row r="185" spans="2:2">
      <c r="B185" s="134"/>
    </row>
    <row r="186" spans="2:2">
      <c r="B186" s="134"/>
    </row>
    <row r="187" spans="2:2">
      <c r="B187" s="134"/>
    </row>
    <row r="188" spans="2:2">
      <c r="B188" s="134"/>
    </row>
    <row r="189" spans="2:2">
      <c r="B189" s="134"/>
    </row>
    <row r="190" spans="2:2">
      <c r="B190" s="134"/>
    </row>
    <row r="191" spans="2:2">
      <c r="B191" s="134"/>
    </row>
    <row r="192" spans="2:2">
      <c r="B192" s="134"/>
    </row>
    <row r="193" spans="2:2">
      <c r="B193" s="134"/>
    </row>
    <row r="194" spans="2:2">
      <c r="B194" s="134"/>
    </row>
    <row r="195" spans="2:2">
      <c r="B195" s="134"/>
    </row>
    <row r="196" spans="2:2">
      <c r="B196" s="134"/>
    </row>
    <row r="197" spans="2:2">
      <c r="B197" s="134"/>
    </row>
    <row r="198" spans="2:2">
      <c r="B198" s="134"/>
    </row>
    <row r="199" spans="2:2">
      <c r="B199" s="134"/>
    </row>
    <row r="200" spans="2:2">
      <c r="B200" s="134"/>
    </row>
    <row r="201" spans="2:2">
      <c r="B201" s="134"/>
    </row>
    <row r="202" spans="2:2">
      <c r="B202" s="134"/>
    </row>
    <row r="203" spans="2:2">
      <c r="B203" s="134"/>
    </row>
    <row r="204" spans="2:2">
      <c r="B204" s="134"/>
    </row>
    <row r="205" spans="2:2">
      <c r="B205" s="134"/>
    </row>
    <row r="206" spans="2:2">
      <c r="B206" s="134"/>
    </row>
    <row r="207" spans="2:2">
      <c r="B207" s="134"/>
    </row>
    <row r="208" spans="2:2">
      <c r="B208" s="134"/>
    </row>
    <row r="209" spans="2:2">
      <c r="B209" s="134"/>
    </row>
    <row r="210" spans="2:2">
      <c r="B210" s="134"/>
    </row>
    <row r="211" spans="2:2">
      <c r="B211" s="134"/>
    </row>
    <row r="212" spans="2:2">
      <c r="B212" s="134"/>
    </row>
    <row r="213" spans="2:2">
      <c r="B213" s="134"/>
    </row>
    <row r="214" spans="2:2">
      <c r="B214" s="134"/>
    </row>
    <row r="215" spans="2:2">
      <c r="B215" s="134"/>
    </row>
    <row r="216" spans="2:2">
      <c r="B216" s="134"/>
    </row>
    <row r="217" spans="2:2">
      <c r="B217" s="134"/>
    </row>
    <row r="218" spans="2:2">
      <c r="B218" s="134"/>
    </row>
    <row r="219" spans="2:2">
      <c r="B219" s="134"/>
    </row>
    <row r="220" spans="2:2">
      <c r="B220" s="134"/>
    </row>
    <row r="221" spans="2:2">
      <c r="B221" s="134"/>
    </row>
    <row r="222" spans="2:2">
      <c r="B222" s="134"/>
    </row>
    <row r="223" spans="2:2">
      <c r="B223" s="134"/>
    </row>
    <row r="224" spans="2:2">
      <c r="B224" s="134"/>
    </row>
    <row r="225" spans="2:2">
      <c r="B225" s="134"/>
    </row>
    <row r="226" spans="2:2">
      <c r="B226" s="134"/>
    </row>
    <row r="227" spans="2:2">
      <c r="B227" s="134"/>
    </row>
    <row r="228" spans="2:2">
      <c r="B228" s="134"/>
    </row>
    <row r="229" spans="2:2">
      <c r="B229" s="134"/>
    </row>
    <row r="230" spans="2:2">
      <c r="B230" s="134"/>
    </row>
    <row r="231" spans="2:2">
      <c r="B231" s="134"/>
    </row>
    <row r="232" spans="2:2">
      <c r="B232" s="134"/>
    </row>
    <row r="233" spans="2:2">
      <c r="B233" s="134"/>
    </row>
    <row r="234" spans="2:2">
      <c r="B234" s="134"/>
    </row>
    <row r="235" spans="2:2">
      <c r="B235" s="134"/>
    </row>
    <row r="236" spans="2:2">
      <c r="B236" s="134"/>
    </row>
    <row r="237" spans="2:2">
      <c r="B237" s="134"/>
    </row>
    <row r="238" spans="2:2">
      <c r="B238" s="134"/>
    </row>
    <row r="239" spans="2:2">
      <c r="B239" s="134"/>
    </row>
    <row r="240" spans="2:2">
      <c r="B240" s="134"/>
    </row>
    <row r="241" spans="2:2">
      <c r="B241" s="134"/>
    </row>
    <row r="242" spans="2:2">
      <c r="B242" s="134"/>
    </row>
    <row r="243" spans="2:2">
      <c r="B243" s="134"/>
    </row>
    <row r="244" spans="2:2">
      <c r="B244" s="134"/>
    </row>
    <row r="245" spans="2:2">
      <c r="B245" s="134"/>
    </row>
    <row r="246" spans="2:2">
      <c r="B246" s="134"/>
    </row>
    <row r="247" spans="2:2">
      <c r="B247" s="134"/>
    </row>
    <row r="248" spans="2:2">
      <c r="B248" s="134"/>
    </row>
    <row r="249" spans="2:2">
      <c r="B249" s="134"/>
    </row>
    <row r="250" spans="2:2">
      <c r="B250" s="134"/>
    </row>
    <row r="251" spans="2:2">
      <c r="B251" s="134"/>
    </row>
    <row r="252" spans="2:2">
      <c r="B252" s="134"/>
    </row>
    <row r="253" spans="2:2">
      <c r="B253" s="134"/>
    </row>
    <row r="254" spans="2:2">
      <c r="B254" s="134"/>
    </row>
    <row r="255" spans="2:2">
      <c r="B255" s="134"/>
    </row>
    <row r="256" spans="2:2">
      <c r="B256" s="134"/>
    </row>
    <row r="257" spans="2:2">
      <c r="B257" s="134"/>
    </row>
    <row r="258" spans="2:2">
      <c r="B258" s="134"/>
    </row>
  </sheetData>
  <mergeCells count="7">
    <mergeCell ref="B6:D6"/>
    <mergeCell ref="F6:H6"/>
    <mergeCell ref="M6:N6"/>
    <mergeCell ref="B5:D5"/>
    <mergeCell ref="F5:H5"/>
    <mergeCell ref="I5:L5"/>
    <mergeCell ref="M5:N5"/>
  </mergeCells>
  <phoneticPr fontId="6" type="noConversion"/>
  <pageMargins left="0.51181102362204722" right="0.51181102362204722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Q29"/>
  <sheetViews>
    <sheetView zoomScale="90" zoomScaleNormal="90" workbookViewId="0">
      <selection activeCell="D15" sqref="D15"/>
    </sheetView>
  </sheetViews>
  <sheetFormatPr defaultRowHeight="15.75"/>
  <cols>
    <col min="1" max="1" width="28.7109375" style="169" customWidth="1"/>
    <col min="2" max="16" width="8.7109375" style="134" customWidth="1"/>
    <col min="17" max="17" width="9.140625" style="134"/>
  </cols>
  <sheetData>
    <row r="1" spans="1:16" ht="17.25" thickBot="1">
      <c r="A1" s="11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72"/>
      <c r="P1" s="173"/>
    </row>
    <row r="2" spans="1:16" ht="17.25" thickBot="1">
      <c r="A2" s="12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 t="s">
        <v>460</v>
      </c>
      <c r="O2" s="42"/>
      <c r="P2" s="176"/>
    </row>
    <row r="3" spans="1:16" ht="16.5">
      <c r="A3" s="48" t="s">
        <v>83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523</v>
      </c>
      <c r="B4" s="130"/>
      <c r="C4" s="130"/>
      <c r="D4" s="130"/>
      <c r="E4" s="131"/>
      <c r="F4" s="131"/>
      <c r="G4" s="131"/>
      <c r="H4" s="131"/>
      <c r="I4" s="131" t="s">
        <v>465</v>
      </c>
      <c r="J4" s="131"/>
      <c r="K4" s="131"/>
      <c r="L4" s="131"/>
      <c r="M4" s="131"/>
      <c r="N4" s="131"/>
      <c r="O4" s="131"/>
      <c r="P4" s="133"/>
    </row>
    <row r="5" spans="1:16" ht="17.25" thickBot="1">
      <c r="A5" s="52"/>
      <c r="B5" s="49"/>
      <c r="C5" s="49" t="s">
        <v>350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6" ht="17.25" thickBot="1">
      <c r="A7" s="59"/>
      <c r="B7" s="1066" t="s">
        <v>415</v>
      </c>
      <c r="C7" s="1067"/>
      <c r="D7" s="1094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28" t="s">
        <v>356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>
      <c r="A12" s="178" t="s">
        <v>90</v>
      </c>
      <c r="B12" s="179"/>
      <c r="C12" s="179"/>
      <c r="D12" s="179"/>
      <c r="E12" s="179"/>
      <c r="F12" s="179"/>
      <c r="G12" s="180"/>
      <c r="H12" s="179"/>
      <c r="I12" s="179"/>
      <c r="J12" s="179"/>
      <c r="K12" s="179"/>
      <c r="L12" s="180"/>
      <c r="M12" s="180"/>
      <c r="N12" s="180"/>
      <c r="O12" s="179"/>
      <c r="P12" s="181"/>
    </row>
    <row r="13" spans="1:16">
      <c r="A13" s="182" t="s">
        <v>91</v>
      </c>
      <c r="B13" s="153"/>
      <c r="C13" s="147"/>
      <c r="D13" s="147"/>
      <c r="E13" s="147"/>
      <c r="F13" s="147"/>
      <c r="G13" s="147"/>
      <c r="H13" s="147"/>
      <c r="I13" s="147"/>
      <c r="J13" s="147"/>
      <c r="K13" s="147"/>
      <c r="L13" s="148"/>
      <c r="M13" s="148"/>
      <c r="N13" s="148"/>
      <c r="O13" s="147"/>
      <c r="P13" s="149"/>
    </row>
    <row r="14" spans="1:16">
      <c r="A14" s="182" t="s">
        <v>92</v>
      </c>
      <c r="B14" s="153"/>
      <c r="C14" s="147"/>
      <c r="D14" s="147"/>
      <c r="E14" s="147"/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6" ht="25.5">
      <c r="A15" s="182" t="s">
        <v>93</v>
      </c>
      <c r="B15" s="153"/>
      <c r="C15" s="147"/>
      <c r="D15" s="561" t="s">
        <v>677</v>
      </c>
      <c r="E15" s="147"/>
      <c r="F15" s="147"/>
      <c r="G15" s="147"/>
      <c r="H15" s="147"/>
      <c r="I15" s="147"/>
      <c r="J15" s="147"/>
      <c r="K15" s="147"/>
      <c r="L15" s="148"/>
      <c r="M15" s="148"/>
      <c r="N15" s="148"/>
      <c r="O15" s="147"/>
      <c r="P15" s="149"/>
    </row>
    <row r="16" spans="1:16">
      <c r="A16" s="182" t="s">
        <v>94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48"/>
      <c r="M16" s="148"/>
      <c r="N16" s="148"/>
      <c r="O16" s="151"/>
      <c r="P16" s="152"/>
    </row>
    <row r="17" spans="1:17">
      <c r="A17" s="182" t="s">
        <v>95</v>
      </c>
      <c r="B17" s="151"/>
      <c r="C17" s="147"/>
      <c r="D17" s="147"/>
      <c r="E17" s="147"/>
      <c r="F17" s="147"/>
      <c r="G17" s="147"/>
      <c r="H17" s="147"/>
      <c r="I17" s="147"/>
      <c r="J17" s="147"/>
      <c r="K17" s="147"/>
      <c r="L17" s="148"/>
      <c r="M17" s="148"/>
      <c r="N17" s="148"/>
      <c r="O17" s="147"/>
      <c r="P17" s="149"/>
    </row>
    <row r="18" spans="1:17" ht="16.5" thickBot="1">
      <c r="A18" s="183" t="s">
        <v>96</v>
      </c>
      <c r="B18" s="184"/>
      <c r="C18" s="158"/>
      <c r="D18" s="158"/>
      <c r="E18" s="158"/>
      <c r="F18" s="158"/>
      <c r="G18" s="158"/>
      <c r="H18" s="158"/>
      <c r="I18" s="158"/>
      <c r="J18" s="158"/>
      <c r="K18" s="158"/>
      <c r="L18" s="159"/>
      <c r="M18" s="159"/>
      <c r="N18" s="159"/>
      <c r="O18" s="158"/>
      <c r="P18" s="185"/>
    </row>
    <row r="19" spans="1:17" ht="16.5" thickBot="1">
      <c r="A19" s="186" t="s">
        <v>97</v>
      </c>
      <c r="B19" s="187">
        <f>SUM(B13:B18)</f>
        <v>0</v>
      </c>
      <c r="C19" s="187">
        <f t="shared" ref="C19:P19" si="0">SUM(C13:C18)</f>
        <v>0</v>
      </c>
      <c r="D19" s="187">
        <f t="shared" si="0"/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  <c r="K19" s="187">
        <f t="shared" si="0"/>
        <v>0</v>
      </c>
      <c r="L19" s="187">
        <f t="shared" si="0"/>
        <v>0</v>
      </c>
      <c r="M19" s="187">
        <f t="shared" si="0"/>
        <v>0</v>
      </c>
      <c r="N19" s="187">
        <f t="shared" si="0"/>
        <v>0</v>
      </c>
      <c r="O19" s="187">
        <f t="shared" si="0"/>
        <v>0</v>
      </c>
      <c r="P19" s="188">
        <f t="shared" si="0"/>
        <v>0</v>
      </c>
    </row>
    <row r="20" spans="1:17">
      <c r="A20" s="178" t="s">
        <v>98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332"/>
    </row>
    <row r="21" spans="1:17">
      <c r="A21" s="182" t="s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7">
      <c r="A22" s="182" t="s">
        <v>100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</row>
    <row r="23" spans="1:17">
      <c r="A23" s="190" t="s">
        <v>101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308"/>
    </row>
    <row r="24" spans="1:17" ht="16.5" thickBot="1">
      <c r="A24" s="327" t="s">
        <v>264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33"/>
    </row>
    <row r="25" spans="1:17" ht="16.5" thickBot="1">
      <c r="A25" s="186" t="s">
        <v>102</v>
      </c>
      <c r="B25" s="187">
        <f>SUM(B21:B24)</f>
        <v>0</v>
      </c>
      <c r="C25" s="187">
        <f t="shared" ref="C25:P25" si="1">SUM(C21:C24)</f>
        <v>0</v>
      </c>
      <c r="D25" s="187">
        <f t="shared" si="1"/>
        <v>0</v>
      </c>
      <c r="E25" s="187">
        <f t="shared" si="1"/>
        <v>0</v>
      </c>
      <c r="F25" s="187">
        <f t="shared" si="1"/>
        <v>0</v>
      </c>
      <c r="G25" s="187">
        <f t="shared" si="1"/>
        <v>0</v>
      </c>
      <c r="H25" s="187">
        <f t="shared" si="1"/>
        <v>0</v>
      </c>
      <c r="I25" s="187">
        <f t="shared" si="1"/>
        <v>0</v>
      </c>
      <c r="J25" s="187">
        <f t="shared" si="1"/>
        <v>0</v>
      </c>
      <c r="K25" s="187">
        <f t="shared" si="1"/>
        <v>0</v>
      </c>
      <c r="L25" s="187">
        <f t="shared" si="1"/>
        <v>0</v>
      </c>
      <c r="M25" s="187">
        <f>SUM(M21:M24)</f>
        <v>0</v>
      </c>
      <c r="N25" s="187">
        <f t="shared" si="1"/>
        <v>0</v>
      </c>
      <c r="O25" s="187">
        <f t="shared" si="1"/>
        <v>0</v>
      </c>
      <c r="P25" s="188">
        <f t="shared" si="1"/>
        <v>0</v>
      </c>
    </row>
    <row r="26" spans="1:17" ht="16.5" thickBot="1">
      <c r="A26" s="373" t="s">
        <v>103</v>
      </c>
      <c r="B26" s="187">
        <f>B19+B25</f>
        <v>0</v>
      </c>
      <c r="C26" s="187">
        <f t="shared" ref="C26:P26" si="2">C19+C25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87">
        <f t="shared" si="2"/>
        <v>0</v>
      </c>
      <c r="J26" s="187">
        <f t="shared" si="2"/>
        <v>0</v>
      </c>
      <c r="K26" s="187">
        <f t="shared" si="2"/>
        <v>0</v>
      </c>
      <c r="L26" s="187">
        <f t="shared" si="2"/>
        <v>0</v>
      </c>
      <c r="M26" s="187">
        <f>M19+M25</f>
        <v>0</v>
      </c>
      <c r="N26" s="187">
        <f t="shared" si="2"/>
        <v>0</v>
      </c>
      <c r="O26" s="187">
        <f t="shared" si="2"/>
        <v>0</v>
      </c>
      <c r="P26" s="188">
        <f t="shared" si="2"/>
        <v>0</v>
      </c>
      <c r="Q26" s="134" t="s">
        <v>495</v>
      </c>
    </row>
    <row r="27" spans="1:17" ht="16.5">
      <c r="A27" s="251" t="s">
        <v>593</v>
      </c>
      <c r="B27" s="16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3"/>
    </row>
    <row r="28" spans="1:17">
      <c r="A28" s="194" t="s">
        <v>117</v>
      </c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7"/>
    </row>
    <row r="29" spans="1:17">
      <c r="A29" s="163" t="s">
        <v>527</v>
      </c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7"/>
    </row>
  </sheetData>
  <mergeCells count="7">
    <mergeCell ref="B7:D7"/>
    <mergeCell ref="F7:H7"/>
    <mergeCell ref="M7:N7"/>
    <mergeCell ref="B6:D6"/>
    <mergeCell ref="F6:H6"/>
    <mergeCell ref="I6:L6"/>
    <mergeCell ref="M6:N6"/>
  </mergeCells>
  <phoneticPr fontId="6" type="noConversion"/>
  <pageMargins left="0.5" right="0.5" top="1" bottom="1" header="0.5" footer="0.5"/>
  <pageSetup scale="8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4">
    <tabColor rgb="FFC00000"/>
    <pageSetUpPr fitToPage="1"/>
  </sheetPr>
  <dimension ref="A1:V28"/>
  <sheetViews>
    <sheetView topLeftCell="A4" zoomScale="80" zoomScaleNormal="80" workbookViewId="0">
      <selection activeCell="L26" sqref="L26"/>
    </sheetView>
  </sheetViews>
  <sheetFormatPr defaultRowHeight="13.5"/>
  <cols>
    <col min="1" max="1" width="23.85546875" style="907" customWidth="1"/>
    <col min="2" max="4" width="8.7109375" style="907" customWidth="1"/>
    <col min="5" max="6" width="7.7109375" style="907" bestFit="1" customWidth="1"/>
    <col min="7" max="9" width="7.7109375" style="907" customWidth="1"/>
    <col min="10" max="10" width="9.42578125" style="907" customWidth="1"/>
    <col min="11" max="14" width="7.85546875" style="907" customWidth="1"/>
    <col min="15" max="15" width="10.5703125" style="907" customWidth="1"/>
    <col min="16" max="18" width="7.85546875" style="907" customWidth="1"/>
    <col min="19" max="19" width="9.85546875" style="907" customWidth="1"/>
    <col min="20" max="21" width="7.85546875" style="907" customWidth="1"/>
    <col min="22" max="22" width="9.140625" style="829"/>
    <col min="23" max="16384" width="9.140625" style="830"/>
  </cols>
  <sheetData>
    <row r="1" spans="1:22" ht="16.5">
      <c r="A1" s="825"/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7" t="s">
        <v>118</v>
      </c>
      <c r="R1" s="826"/>
      <c r="S1" s="826"/>
      <c r="T1" s="826"/>
      <c r="U1" s="828"/>
    </row>
    <row r="2" spans="1:22" ht="20.25" customHeight="1" thickBot="1">
      <c r="A2" s="831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3"/>
    </row>
    <row r="3" spans="1:22" ht="18" customHeight="1">
      <c r="A3" s="834"/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6" t="s">
        <v>84</v>
      </c>
      <c r="N3" s="836"/>
      <c r="O3" s="835"/>
      <c r="P3" s="835"/>
      <c r="Q3" s="826"/>
      <c r="R3" s="826"/>
      <c r="S3" s="826"/>
      <c r="T3" s="826"/>
      <c r="U3" s="828"/>
    </row>
    <row r="4" spans="1:22" ht="18.75" customHeight="1">
      <c r="A4" s="837" t="s">
        <v>804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9"/>
      <c r="R4" s="840"/>
      <c r="S4" s="840"/>
      <c r="T4" s="840"/>
      <c r="U4" s="841"/>
    </row>
    <row r="5" spans="1:22" ht="18.75" customHeight="1">
      <c r="A5" s="837"/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9"/>
      <c r="R5" s="840"/>
      <c r="S5" s="840"/>
      <c r="T5" s="840"/>
      <c r="U5" s="841"/>
    </row>
    <row r="6" spans="1:22" s="847" customFormat="1" ht="14.25" customHeight="1">
      <c r="A6" s="842" t="s">
        <v>522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4"/>
      <c r="R6" s="844"/>
      <c r="S6" s="844"/>
      <c r="T6" s="844"/>
      <c r="U6" s="845"/>
      <c r="V6" s="846"/>
    </row>
    <row r="7" spans="1:22" s="847" customFormat="1" ht="14.25" customHeight="1">
      <c r="A7" s="842"/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4"/>
      <c r="R7" s="844"/>
      <c r="S7" s="844"/>
      <c r="T7" s="844"/>
      <c r="U7" s="845"/>
      <c r="V7" s="846"/>
    </row>
    <row r="8" spans="1:22" ht="16.5" customHeight="1" thickBot="1">
      <c r="A8" s="848"/>
      <c r="B8" s="838"/>
      <c r="C8" s="838"/>
      <c r="D8" s="838"/>
      <c r="E8" s="849"/>
      <c r="F8" s="849"/>
      <c r="G8" s="838"/>
      <c r="H8" s="838"/>
      <c r="I8" s="838"/>
      <c r="J8" s="838"/>
      <c r="K8" s="849"/>
      <c r="L8" s="849"/>
      <c r="M8" s="849"/>
      <c r="N8" s="849"/>
      <c r="O8" s="849"/>
      <c r="P8" s="850"/>
      <c r="Q8" s="832"/>
      <c r="R8" s="832"/>
      <c r="S8" s="832"/>
      <c r="T8" s="850" t="s">
        <v>120</v>
      </c>
      <c r="U8" s="833"/>
    </row>
    <row r="9" spans="1:22" s="856" customFormat="1" ht="13.5" customHeight="1">
      <c r="A9" s="851"/>
      <c r="B9" s="852" t="s">
        <v>121</v>
      </c>
      <c r="C9" s="852"/>
      <c r="D9" s="852"/>
      <c r="E9" s="1106" t="s">
        <v>517</v>
      </c>
      <c r="F9" s="1107"/>
      <c r="G9" s="1106" t="s">
        <v>520</v>
      </c>
      <c r="H9" s="1110"/>
      <c r="I9" s="1107"/>
      <c r="J9" s="852" t="s">
        <v>63</v>
      </c>
      <c r="K9" s="1112" t="s">
        <v>62</v>
      </c>
      <c r="L9" s="1112"/>
      <c r="M9" s="1101"/>
      <c r="N9" s="1106" t="s">
        <v>521</v>
      </c>
      <c r="O9" s="1110"/>
      <c r="P9" s="1107"/>
      <c r="Q9" s="1100" t="s">
        <v>85</v>
      </c>
      <c r="R9" s="1101"/>
      <c r="S9" s="853" t="s">
        <v>122</v>
      </c>
      <c r="T9" s="854"/>
      <c r="U9" s="1097" t="s">
        <v>375</v>
      </c>
      <c r="V9" s="855"/>
    </row>
    <row r="10" spans="1:22" s="856" customFormat="1" ht="14.25" thickBot="1">
      <c r="A10" s="857" t="s">
        <v>123</v>
      </c>
      <c r="B10" s="857" t="s">
        <v>124</v>
      </c>
      <c r="C10" s="857" t="s">
        <v>125</v>
      </c>
      <c r="D10" s="857" t="s">
        <v>126</v>
      </c>
      <c r="E10" s="1108"/>
      <c r="F10" s="1109"/>
      <c r="G10" s="1108"/>
      <c r="H10" s="1111"/>
      <c r="I10" s="1109"/>
      <c r="J10" s="857" t="s">
        <v>67</v>
      </c>
      <c r="K10" s="1102" t="s">
        <v>596</v>
      </c>
      <c r="L10" s="1102"/>
      <c r="M10" s="1103"/>
      <c r="N10" s="1108"/>
      <c r="O10" s="1111"/>
      <c r="P10" s="1109"/>
      <c r="Q10" s="1104" t="s">
        <v>476</v>
      </c>
      <c r="R10" s="1105"/>
      <c r="S10" s="858" t="s">
        <v>494</v>
      </c>
      <c r="T10" s="859"/>
      <c r="U10" s="1098"/>
      <c r="V10" s="855"/>
    </row>
    <row r="11" spans="1:22" s="856" customFormat="1">
      <c r="A11" s="209" t="s">
        <v>127</v>
      </c>
      <c r="B11" s="209" t="s">
        <v>128</v>
      </c>
      <c r="C11" s="209" t="s">
        <v>129</v>
      </c>
      <c r="D11" s="209" t="s">
        <v>129</v>
      </c>
      <c r="E11" s="860" t="s">
        <v>69</v>
      </c>
      <c r="F11" s="861" t="s">
        <v>69</v>
      </c>
      <c r="G11" s="852" t="s">
        <v>69</v>
      </c>
      <c r="H11" s="860" t="s">
        <v>69</v>
      </c>
      <c r="I11" s="862" t="s">
        <v>69</v>
      </c>
      <c r="J11" s="857" t="s">
        <v>70</v>
      </c>
      <c r="K11" s="863" t="s">
        <v>69</v>
      </c>
      <c r="L11" s="860" t="s">
        <v>69</v>
      </c>
      <c r="M11" s="862" t="s">
        <v>69</v>
      </c>
      <c r="N11" s="863" t="s">
        <v>69</v>
      </c>
      <c r="O11" s="860" t="s">
        <v>73</v>
      </c>
      <c r="P11" s="857" t="s">
        <v>78</v>
      </c>
      <c r="Q11" s="860" t="s">
        <v>73</v>
      </c>
      <c r="R11" s="860" t="s">
        <v>78</v>
      </c>
      <c r="S11" s="852" t="s">
        <v>73</v>
      </c>
      <c r="T11" s="864" t="s">
        <v>78</v>
      </c>
      <c r="U11" s="1098"/>
      <c r="V11" s="855"/>
    </row>
    <row r="12" spans="1:22" s="856" customFormat="1">
      <c r="A12" s="865"/>
      <c r="B12" s="857" t="s">
        <v>130</v>
      </c>
      <c r="C12" s="866"/>
      <c r="D12" s="866"/>
      <c r="E12" s="860" t="s">
        <v>73</v>
      </c>
      <c r="F12" s="860" t="s">
        <v>131</v>
      </c>
      <c r="G12" s="857" t="s">
        <v>75</v>
      </c>
      <c r="H12" s="860" t="s">
        <v>73</v>
      </c>
      <c r="I12" s="857" t="s">
        <v>131</v>
      </c>
      <c r="J12" s="857" t="s">
        <v>474</v>
      </c>
      <c r="K12" s="863" t="s">
        <v>75</v>
      </c>
      <c r="L12" s="860" t="s">
        <v>73</v>
      </c>
      <c r="M12" s="857" t="s">
        <v>131</v>
      </c>
      <c r="N12" s="863" t="s">
        <v>75</v>
      </c>
      <c r="O12" s="860" t="s">
        <v>71</v>
      </c>
      <c r="P12" s="857"/>
      <c r="Q12" s="860" t="s">
        <v>71</v>
      </c>
      <c r="R12" s="860"/>
      <c r="S12" s="857" t="s">
        <v>71</v>
      </c>
      <c r="T12" s="860"/>
      <c r="U12" s="1098"/>
      <c r="V12" s="855"/>
    </row>
    <row r="13" spans="1:22" s="856" customFormat="1" ht="14.25" thickBot="1">
      <c r="A13" s="867"/>
      <c r="B13" s="868"/>
      <c r="C13" s="868"/>
      <c r="D13" s="868"/>
      <c r="E13" s="869" t="s">
        <v>71</v>
      </c>
      <c r="F13" s="858"/>
      <c r="G13" s="870" t="s">
        <v>478</v>
      </c>
      <c r="H13" s="869" t="s">
        <v>71</v>
      </c>
      <c r="I13" s="870"/>
      <c r="J13" s="870"/>
      <c r="K13" s="871" t="s">
        <v>514</v>
      </c>
      <c r="L13" s="869" t="s">
        <v>71</v>
      </c>
      <c r="M13" s="870"/>
      <c r="N13" s="871" t="s">
        <v>514</v>
      </c>
      <c r="O13" s="872"/>
      <c r="P13" s="870"/>
      <c r="Q13" s="873" t="s">
        <v>281</v>
      </c>
      <c r="R13" s="874" t="s">
        <v>282</v>
      </c>
      <c r="S13" s="870"/>
      <c r="T13" s="858"/>
      <c r="U13" s="1099"/>
      <c r="V13" s="855"/>
    </row>
    <row r="14" spans="1:22" s="878" customFormat="1" ht="17.25" thickBot="1">
      <c r="A14" s="875">
        <v>1</v>
      </c>
      <c r="B14" s="875">
        <v>2</v>
      </c>
      <c r="C14" s="876">
        <v>3</v>
      </c>
      <c r="D14" s="875">
        <v>4</v>
      </c>
      <c r="E14" s="876">
        <v>5</v>
      </c>
      <c r="F14" s="875">
        <v>6</v>
      </c>
      <c r="G14" s="876">
        <v>7</v>
      </c>
      <c r="H14" s="875">
        <v>8</v>
      </c>
      <c r="I14" s="876">
        <v>9</v>
      </c>
      <c r="J14" s="875">
        <v>10</v>
      </c>
      <c r="K14" s="876">
        <v>11</v>
      </c>
      <c r="L14" s="875">
        <v>12</v>
      </c>
      <c r="M14" s="876">
        <v>13</v>
      </c>
      <c r="N14" s="875">
        <v>14</v>
      </c>
      <c r="O14" s="876">
        <v>15</v>
      </c>
      <c r="P14" s="875">
        <v>16</v>
      </c>
      <c r="Q14" s="876">
        <v>17</v>
      </c>
      <c r="R14" s="875">
        <v>18</v>
      </c>
      <c r="S14" s="876">
        <v>19</v>
      </c>
      <c r="T14" s="875">
        <v>20</v>
      </c>
      <c r="U14" s="875">
        <v>21</v>
      </c>
      <c r="V14" s="877"/>
    </row>
    <row r="15" spans="1:22" ht="15.75" customHeight="1">
      <c r="A15" s="879"/>
      <c r="B15" s="880"/>
      <c r="C15" s="881"/>
      <c r="D15" s="881"/>
      <c r="E15" s="882"/>
      <c r="F15" s="883"/>
      <c r="G15" s="883"/>
      <c r="H15" s="883"/>
      <c r="I15" s="883"/>
      <c r="J15" s="882"/>
      <c r="K15" s="882"/>
      <c r="L15" s="882"/>
      <c r="M15" s="883"/>
      <c r="N15" s="883"/>
      <c r="O15" s="882"/>
      <c r="P15" s="882"/>
      <c r="Q15" s="884"/>
      <c r="R15" s="885"/>
      <c r="S15" s="886"/>
      <c r="T15" s="887"/>
      <c r="U15" s="888"/>
    </row>
    <row r="16" spans="1:22" ht="15.75" customHeight="1">
      <c r="A16" s="889" t="s">
        <v>383</v>
      </c>
      <c r="B16" s="880"/>
      <c r="C16" s="890"/>
      <c r="D16" s="890"/>
      <c r="E16" s="882"/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4"/>
      <c r="R16" s="885"/>
      <c r="S16" s="891"/>
      <c r="T16" s="892"/>
      <c r="U16" s="893"/>
      <c r="V16" s="894"/>
    </row>
    <row r="17" spans="1:22" ht="17.25" customHeight="1">
      <c r="A17" s="879" t="s">
        <v>376</v>
      </c>
      <c r="B17" s="880"/>
      <c r="C17" s="882">
        <f>'[1]P-6(A)'!C35</f>
        <v>414.61966999999999</v>
      </c>
      <c r="D17" s="882">
        <f>'[1]P-6(A)'!D35</f>
        <v>0</v>
      </c>
      <c r="E17" s="882">
        <f>'[1]P-6(A)'!E35</f>
        <v>0</v>
      </c>
      <c r="F17" s="882">
        <f>'[1]P-6(A)'!F35</f>
        <v>0</v>
      </c>
      <c r="G17" s="882">
        <f>'[1]P-6(A)'!G35</f>
        <v>0</v>
      </c>
      <c r="H17" s="882">
        <f>'[1]P-6(A)'!H35</f>
        <v>0</v>
      </c>
      <c r="I17" s="882">
        <f>'[1]P-6(A)'!I35</f>
        <v>0</v>
      </c>
      <c r="J17" s="1015">
        <f>'[1]P-6(A)'!J35</f>
        <v>66.675889999999995</v>
      </c>
      <c r="K17" s="882">
        <f>'[1]P-6(A)'!K35</f>
        <v>0</v>
      </c>
      <c r="L17" s="882">
        <f>'[1]P-6(A)'!L35</f>
        <v>2.1704599999999998</v>
      </c>
      <c r="M17" s="882">
        <f>'[1]P-6(A)'!M35</f>
        <v>0</v>
      </c>
      <c r="N17" s="882">
        <f>'[1]P-6(A)'!N35</f>
        <v>0</v>
      </c>
      <c r="O17" s="882">
        <f>'[1]P-6(A)'!O35</f>
        <v>128.67588999999998</v>
      </c>
      <c r="P17" s="882">
        <f>'[1]P-6(A)'!P35</f>
        <v>0</v>
      </c>
      <c r="Q17" s="882">
        <f>'[1]P-6(A)'!Q35</f>
        <v>62</v>
      </c>
      <c r="R17" s="882">
        <f>'[1]P-6(A)'!R35</f>
        <v>0</v>
      </c>
      <c r="S17" s="882">
        <f>'[1]P-6(A)'!S35</f>
        <v>301.3</v>
      </c>
      <c r="T17" s="882">
        <f>'[1]P-6(A)'!T35</f>
        <v>0</v>
      </c>
      <c r="U17" s="895"/>
      <c r="V17" s="894"/>
    </row>
    <row r="18" spans="1:22" ht="17.25" customHeight="1">
      <c r="A18" s="879" t="s">
        <v>378</v>
      </c>
      <c r="B18" s="880"/>
      <c r="C18" s="882">
        <f>+'[1]P-6(A)'!C43</f>
        <v>554.61967000000004</v>
      </c>
      <c r="D18" s="882">
        <f>+'[1]P-6(A)'!D43</f>
        <v>0</v>
      </c>
      <c r="E18" s="882">
        <f>+'[1]P-6(A)'!E43</f>
        <v>0</v>
      </c>
      <c r="F18" s="882">
        <f>+'[1]P-6(A)'!F43</f>
        <v>0</v>
      </c>
      <c r="G18" s="882">
        <f>+'[1]P-6(A)'!G43</f>
        <v>0</v>
      </c>
      <c r="H18" s="882">
        <f>+'[1]P-6(A)'!H43</f>
        <v>0</v>
      </c>
      <c r="I18" s="882">
        <f>+'[1]P-6(A)'!I43</f>
        <v>0</v>
      </c>
      <c r="J18" s="1015">
        <f>+'P-6(A)'!J42</f>
        <v>0</v>
      </c>
      <c r="K18" s="882">
        <f>+'P-6(A)'!K42</f>
        <v>0</v>
      </c>
      <c r="L18" s="882">
        <f>+'P-6(A)'!L42</f>
        <v>0</v>
      </c>
      <c r="M18" s="882">
        <f>+'P-6(A)'!M42</f>
        <v>0</v>
      </c>
      <c r="N18" s="882">
        <f>+'P-6(A)'!N42</f>
        <v>0</v>
      </c>
      <c r="O18" s="882">
        <f>+'P-6(A)'!O42</f>
        <v>108.11</v>
      </c>
      <c r="P18" s="882">
        <f>+'P-6(A)'!P42</f>
        <v>0</v>
      </c>
      <c r="Q18" s="882">
        <f>+'P-6(A)'!Q42</f>
        <v>0</v>
      </c>
      <c r="R18" s="882">
        <f>+'P-6(A)'!R42</f>
        <v>0</v>
      </c>
      <c r="S18" s="882">
        <f>+'P-6(A)'!S42</f>
        <v>38.036999999999999</v>
      </c>
      <c r="T18" s="882">
        <f>+'P-6(A)'!T42</f>
        <v>0</v>
      </c>
      <c r="U18" s="895"/>
      <c r="V18" s="894"/>
    </row>
    <row r="19" spans="1:22" ht="17.25" customHeight="1">
      <c r="A19" s="896" t="s">
        <v>132</v>
      </c>
      <c r="B19" s="880"/>
      <c r="C19" s="890">
        <f>SUM(C17:C18)</f>
        <v>969.23934000000008</v>
      </c>
      <c r="D19" s="890">
        <f t="shared" ref="D19:T19" si="0">SUM(D17:D18)</f>
        <v>0</v>
      </c>
      <c r="E19" s="890">
        <f t="shared" si="0"/>
        <v>0</v>
      </c>
      <c r="F19" s="890">
        <f t="shared" si="0"/>
        <v>0</v>
      </c>
      <c r="G19" s="890">
        <f t="shared" si="0"/>
        <v>0</v>
      </c>
      <c r="H19" s="890">
        <f t="shared" si="0"/>
        <v>0</v>
      </c>
      <c r="I19" s="890">
        <f t="shared" si="0"/>
        <v>0</v>
      </c>
      <c r="J19" s="890">
        <f t="shared" si="0"/>
        <v>66.675889999999995</v>
      </c>
      <c r="K19" s="890">
        <f t="shared" si="0"/>
        <v>0</v>
      </c>
      <c r="L19" s="890">
        <f t="shared" si="0"/>
        <v>2.1704599999999998</v>
      </c>
      <c r="M19" s="890">
        <f t="shared" si="0"/>
        <v>0</v>
      </c>
      <c r="N19" s="890">
        <f t="shared" si="0"/>
        <v>0</v>
      </c>
      <c r="O19" s="890">
        <f t="shared" si="0"/>
        <v>236.78588999999999</v>
      </c>
      <c r="P19" s="890">
        <f t="shared" si="0"/>
        <v>0</v>
      </c>
      <c r="Q19" s="890">
        <f t="shared" si="0"/>
        <v>62</v>
      </c>
      <c r="R19" s="890">
        <f t="shared" si="0"/>
        <v>0</v>
      </c>
      <c r="S19" s="890">
        <f t="shared" si="0"/>
        <v>339.33699999999999</v>
      </c>
      <c r="T19" s="890">
        <f t="shared" si="0"/>
        <v>0</v>
      </c>
      <c r="U19" s="890"/>
      <c r="V19" s="894"/>
    </row>
    <row r="20" spans="1:22" ht="17.25" customHeight="1">
      <c r="A20" s="879" t="s">
        <v>603</v>
      </c>
      <c r="B20" s="880"/>
      <c r="C20" s="890"/>
      <c r="D20" s="890"/>
      <c r="E20" s="882"/>
      <c r="F20" s="882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97"/>
      <c r="R20" s="897"/>
      <c r="S20" s="898"/>
      <c r="T20" s="899"/>
      <c r="U20" s="895"/>
      <c r="V20" s="894"/>
    </row>
    <row r="21" spans="1:22" ht="17.25" customHeight="1">
      <c r="A21" s="879" t="s">
        <v>376</v>
      </c>
      <c r="B21" s="880"/>
      <c r="C21" s="882">
        <f>'[1]P-6(B)'!C20</f>
        <v>395.89400000000001</v>
      </c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  <c r="O21" s="882">
        <f>'[1]P-6(B)'!O20</f>
        <v>5</v>
      </c>
      <c r="P21" s="882"/>
      <c r="Q21" s="898"/>
      <c r="R21" s="898"/>
      <c r="S21" s="898">
        <f>'[1]P-6(B)'!S20</f>
        <v>390.89400000000001</v>
      </c>
      <c r="T21" s="899"/>
      <c r="U21" s="895"/>
      <c r="V21" s="894"/>
    </row>
    <row r="22" spans="1:22" ht="17.25" customHeight="1">
      <c r="A22" s="879" t="s">
        <v>379</v>
      </c>
      <c r="B22" s="880"/>
      <c r="C22" s="882">
        <f>+'[1]P-6(B)'!C25</f>
        <v>55</v>
      </c>
      <c r="D22" s="882">
        <f>+'[1]P-6(B)'!D25</f>
        <v>0</v>
      </c>
      <c r="E22" s="882">
        <f>+'[1]P-6(B)'!E25</f>
        <v>0</v>
      </c>
      <c r="F22" s="882">
        <f>+'[1]P-6(B)'!F25</f>
        <v>0</v>
      </c>
      <c r="G22" s="882">
        <f>+'[1]P-6(B)'!G25</f>
        <v>0</v>
      </c>
      <c r="H22" s="882">
        <f>+'[1]P-6(B)'!H25</f>
        <v>0</v>
      </c>
      <c r="I22" s="882">
        <f>+'[1]P-6(B)'!I25</f>
        <v>0</v>
      </c>
      <c r="J22" s="882">
        <f>+'[1]P-6(B)'!J25</f>
        <v>0</v>
      </c>
      <c r="K22" s="882">
        <f>+'[1]P-6(B)'!K25</f>
        <v>0</v>
      </c>
      <c r="L22" s="882">
        <f>+'[1]P-6(B)'!L25</f>
        <v>0</v>
      </c>
      <c r="M22" s="882">
        <f>+'[1]P-6(B)'!M25</f>
        <v>0</v>
      </c>
      <c r="N22" s="882">
        <f>+'[1]P-6(B)'!N25</f>
        <v>0</v>
      </c>
      <c r="O22" s="882">
        <f>+'[1]P-6(B)'!O25</f>
        <v>0</v>
      </c>
      <c r="P22" s="882">
        <f>+'[1]P-6(B)'!P25</f>
        <v>0</v>
      </c>
      <c r="Q22" s="882">
        <f>+'[1]P-6(B)'!Q25</f>
        <v>0</v>
      </c>
      <c r="R22" s="882">
        <f>+'[1]P-6(B)'!R25</f>
        <v>0</v>
      </c>
      <c r="S22" s="882">
        <f>+'[1]P-6(B)'!S25</f>
        <v>55</v>
      </c>
      <c r="T22" s="882">
        <f>+'[1]P-6(B)'!T25</f>
        <v>0</v>
      </c>
      <c r="U22" s="895"/>
      <c r="V22" s="894"/>
    </row>
    <row r="23" spans="1:22" ht="17.25" customHeight="1">
      <c r="A23" s="896" t="s">
        <v>601</v>
      </c>
      <c r="B23" s="880"/>
      <c r="C23" s="890">
        <f>SUM(C21:C22)</f>
        <v>450.89400000000001</v>
      </c>
      <c r="D23" s="890">
        <f t="shared" ref="D23:T23" si="1">SUM(D21:D22)</f>
        <v>0</v>
      </c>
      <c r="E23" s="890">
        <f t="shared" si="1"/>
        <v>0</v>
      </c>
      <c r="F23" s="890">
        <f t="shared" si="1"/>
        <v>0</v>
      </c>
      <c r="G23" s="890">
        <f t="shared" si="1"/>
        <v>0</v>
      </c>
      <c r="H23" s="890">
        <f t="shared" si="1"/>
        <v>0</v>
      </c>
      <c r="I23" s="890">
        <f t="shared" si="1"/>
        <v>0</v>
      </c>
      <c r="J23" s="890">
        <f t="shared" si="1"/>
        <v>0</v>
      </c>
      <c r="K23" s="890">
        <f t="shared" si="1"/>
        <v>0</v>
      </c>
      <c r="L23" s="890">
        <f t="shared" si="1"/>
        <v>0</v>
      </c>
      <c r="M23" s="890">
        <f t="shared" si="1"/>
        <v>0</v>
      </c>
      <c r="N23" s="890">
        <f t="shared" si="1"/>
        <v>0</v>
      </c>
      <c r="O23" s="890">
        <f t="shared" si="1"/>
        <v>5</v>
      </c>
      <c r="P23" s="890">
        <f t="shared" si="1"/>
        <v>0</v>
      </c>
      <c r="Q23" s="890">
        <f t="shared" si="1"/>
        <v>0</v>
      </c>
      <c r="R23" s="890">
        <f t="shared" si="1"/>
        <v>0</v>
      </c>
      <c r="S23" s="890">
        <f t="shared" si="1"/>
        <v>445.89400000000001</v>
      </c>
      <c r="T23" s="890">
        <f t="shared" si="1"/>
        <v>0</v>
      </c>
      <c r="U23" s="895"/>
      <c r="V23" s="894"/>
    </row>
    <row r="24" spans="1:22" ht="17.25" customHeight="1" thickBot="1">
      <c r="A24" s="896" t="s">
        <v>602</v>
      </c>
      <c r="B24" s="880"/>
      <c r="C24" s="890">
        <f>+C19+C23</f>
        <v>1420.1333400000001</v>
      </c>
      <c r="D24" s="890">
        <f t="shared" ref="D24:U24" si="2">+D19+D23</f>
        <v>0</v>
      </c>
      <c r="E24" s="890">
        <f t="shared" si="2"/>
        <v>0</v>
      </c>
      <c r="F24" s="890">
        <f t="shared" si="2"/>
        <v>0</v>
      </c>
      <c r="G24" s="890">
        <f t="shared" si="2"/>
        <v>0</v>
      </c>
      <c r="H24" s="890">
        <f t="shared" si="2"/>
        <v>0</v>
      </c>
      <c r="I24" s="890">
        <f t="shared" si="2"/>
        <v>0</v>
      </c>
      <c r="J24" s="890">
        <f t="shared" si="2"/>
        <v>66.675889999999995</v>
      </c>
      <c r="K24" s="890">
        <f t="shared" si="2"/>
        <v>0</v>
      </c>
      <c r="L24" s="890">
        <f t="shared" si="2"/>
        <v>2.1704599999999998</v>
      </c>
      <c r="M24" s="890">
        <f t="shared" si="2"/>
        <v>0</v>
      </c>
      <c r="N24" s="890">
        <f t="shared" si="2"/>
        <v>0</v>
      </c>
      <c r="O24" s="890">
        <f t="shared" si="2"/>
        <v>241.78588999999999</v>
      </c>
      <c r="P24" s="890">
        <f t="shared" si="2"/>
        <v>0</v>
      </c>
      <c r="Q24" s="890">
        <f t="shared" si="2"/>
        <v>62</v>
      </c>
      <c r="R24" s="890">
        <f t="shared" si="2"/>
        <v>0</v>
      </c>
      <c r="S24" s="890">
        <f t="shared" si="2"/>
        <v>785.23099999999999</v>
      </c>
      <c r="T24" s="890">
        <f t="shared" si="2"/>
        <v>0</v>
      </c>
      <c r="U24" s="890">
        <f t="shared" si="2"/>
        <v>0</v>
      </c>
      <c r="V24" s="894"/>
    </row>
    <row r="25" spans="1:22">
      <c r="A25" s="900" t="s">
        <v>324</v>
      </c>
      <c r="B25" s="901"/>
      <c r="C25" s="901"/>
      <c r="D25" s="901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3"/>
      <c r="Q25" s="826"/>
      <c r="R25" s="826"/>
      <c r="S25" s="826"/>
      <c r="T25" s="826"/>
      <c r="U25" s="828"/>
      <c r="V25" s="829" t="s">
        <v>495</v>
      </c>
    </row>
    <row r="26" spans="1:22">
      <c r="A26" s="900" t="s">
        <v>597</v>
      </c>
      <c r="B26" s="904"/>
      <c r="C26" s="904"/>
      <c r="D26" s="904"/>
      <c r="E26" s="838"/>
      <c r="F26" s="838"/>
      <c r="G26" s="838"/>
      <c r="H26" s="838"/>
      <c r="I26" s="838"/>
      <c r="J26" s="838"/>
      <c r="K26" s="838"/>
      <c r="L26" s="838"/>
      <c r="M26" s="838"/>
      <c r="N26" s="838"/>
      <c r="O26" s="838"/>
      <c r="P26" s="905"/>
      <c r="Q26" s="840"/>
      <c r="R26" s="840"/>
      <c r="S26" s="840"/>
      <c r="T26" s="840"/>
      <c r="U26" s="841"/>
    </row>
    <row r="27" spans="1:22">
      <c r="A27" s="900"/>
      <c r="B27" s="904"/>
      <c r="C27" s="904"/>
      <c r="D27" s="904"/>
      <c r="E27" s="840"/>
      <c r="F27" s="840"/>
      <c r="G27" s="840"/>
      <c r="H27" s="840"/>
      <c r="I27" s="840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0"/>
      <c r="U27" s="841"/>
    </row>
    <row r="28" spans="1:22" ht="14.25" thickBot="1">
      <c r="A28" s="906" t="s">
        <v>325</v>
      </c>
      <c r="B28" s="832"/>
      <c r="C28" s="832"/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  <c r="O28" s="832"/>
      <c r="P28" s="832"/>
      <c r="Q28" s="832"/>
      <c r="R28" s="832"/>
      <c r="S28" s="832"/>
      <c r="T28" s="832"/>
      <c r="U28" s="833"/>
    </row>
  </sheetData>
  <mergeCells count="8">
    <mergeCell ref="U9:U13"/>
    <mergeCell ref="Q9:R9"/>
    <mergeCell ref="K10:M10"/>
    <mergeCell ref="Q10:R10"/>
    <mergeCell ref="E9:F10"/>
    <mergeCell ref="G9:I10"/>
    <mergeCell ref="N9:P10"/>
    <mergeCell ref="K9:M9"/>
  </mergeCells>
  <phoneticPr fontId="6" type="noConversion"/>
  <pageMargins left="0.15748031496062992" right="0" top="0.51181102362204722" bottom="0.23622047244094491" header="0.51181102362204722" footer="0.51181102362204722"/>
  <pageSetup scale="7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48"/>
  <sheetViews>
    <sheetView topLeftCell="A4" zoomScale="80" zoomScaleNormal="80" workbookViewId="0">
      <pane xSplit="1" ySplit="11" topLeftCell="E42" activePane="bottomRight" state="frozen"/>
      <selection activeCell="A4" sqref="A4"/>
      <selection pane="topRight" activeCell="B4" sqref="B4"/>
      <selection pane="bottomLeft" activeCell="A15" sqref="A15"/>
      <selection pane="bottomRight" activeCell="O59" sqref="O59"/>
    </sheetView>
  </sheetViews>
  <sheetFormatPr defaultRowHeight="12.75"/>
  <cols>
    <col min="1" max="1" width="25.140625" style="908" customWidth="1"/>
    <col min="2" max="2" width="10.7109375" style="908" bestFit="1" customWidth="1"/>
    <col min="3" max="3" width="9.5703125" style="908" customWidth="1"/>
    <col min="4" max="4" width="7.7109375" style="908" bestFit="1" customWidth="1"/>
    <col min="5" max="6" width="7" style="908" bestFit="1" customWidth="1"/>
    <col min="7" max="7" width="7.140625" style="908" bestFit="1" customWidth="1"/>
    <col min="8" max="10" width="7" style="908" bestFit="1" customWidth="1"/>
    <col min="11" max="11" width="8.42578125" style="908" customWidth="1"/>
    <col min="12" max="12" width="8.28515625" style="908" customWidth="1"/>
    <col min="13" max="14" width="9.140625" style="908"/>
    <col min="15" max="15" width="10.85546875" style="908" customWidth="1"/>
    <col min="16" max="16" width="8.140625" style="908" customWidth="1"/>
    <col min="17" max="17" width="10.140625" style="908" customWidth="1"/>
    <col min="18" max="18" width="8.85546875" style="908" customWidth="1"/>
    <col min="19" max="19" width="9.7109375" style="908" customWidth="1"/>
    <col min="20" max="20" width="7" style="908" customWidth="1"/>
    <col min="21" max="16384" width="9.140625" style="908"/>
  </cols>
  <sheetData>
    <row r="1" spans="1:21" ht="16.5">
      <c r="A1" s="825"/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7" t="s">
        <v>385</v>
      </c>
      <c r="R1" s="826"/>
      <c r="S1" s="826"/>
      <c r="T1" s="826"/>
      <c r="U1" s="828"/>
    </row>
    <row r="2" spans="1:21" ht="13.5" thickBot="1">
      <c r="A2" s="831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3"/>
    </row>
    <row r="3" spans="1:21" ht="16.5">
      <c r="A3" s="834"/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6" t="s">
        <v>84</v>
      </c>
      <c r="N3" s="836"/>
      <c r="O3" s="835"/>
      <c r="P3" s="835"/>
      <c r="Q3" s="826"/>
      <c r="R3" s="826"/>
      <c r="S3" s="826"/>
      <c r="T3" s="826"/>
      <c r="U3" s="828"/>
    </row>
    <row r="4" spans="1:21" ht="18">
      <c r="A4" s="837" t="s">
        <v>804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9"/>
      <c r="R4" s="840"/>
      <c r="S4" s="840"/>
      <c r="T4" s="840"/>
      <c r="U4" s="841"/>
    </row>
    <row r="5" spans="1:21" ht="18">
      <c r="A5" s="837"/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9"/>
      <c r="R5" s="840"/>
      <c r="S5" s="840"/>
      <c r="T5" s="840"/>
      <c r="U5" s="841"/>
    </row>
    <row r="6" spans="1:21" ht="16.5">
      <c r="A6" s="909" t="s">
        <v>516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4"/>
      <c r="R6" s="844"/>
      <c r="S6" s="844"/>
      <c r="T6" s="844"/>
      <c r="U6" s="845"/>
    </row>
    <row r="7" spans="1:21" ht="16.5">
      <c r="A7" s="842"/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4"/>
      <c r="R7" s="844"/>
      <c r="S7" s="844"/>
      <c r="T7" s="844"/>
      <c r="U7" s="845"/>
    </row>
    <row r="8" spans="1:21" ht="13.5" thickBot="1">
      <c r="A8" s="848"/>
      <c r="B8" s="838"/>
      <c r="C8" s="838"/>
      <c r="D8" s="838"/>
      <c r="E8" s="849"/>
      <c r="F8" s="849"/>
      <c r="G8" s="838"/>
      <c r="H8" s="838"/>
      <c r="I8" s="838"/>
      <c r="J8" s="838"/>
      <c r="K8" s="849"/>
      <c r="L8" s="849"/>
      <c r="M8" s="849"/>
      <c r="N8" s="849"/>
      <c r="O8" s="849"/>
      <c r="P8" s="850"/>
      <c r="Q8" s="832"/>
      <c r="R8" s="832"/>
      <c r="S8" s="832"/>
      <c r="T8" s="850" t="s">
        <v>120</v>
      </c>
      <c r="U8" s="833"/>
    </row>
    <row r="9" spans="1:21" ht="12.75" customHeight="1">
      <c r="A9" s="851"/>
      <c r="B9" s="852" t="s">
        <v>121</v>
      </c>
      <c r="C9" s="852"/>
      <c r="D9" s="852"/>
      <c r="E9" s="1106" t="s">
        <v>517</v>
      </c>
      <c r="F9" s="1107"/>
      <c r="G9" s="1106" t="s">
        <v>518</v>
      </c>
      <c r="H9" s="1110"/>
      <c r="I9" s="1107"/>
      <c r="J9" s="852" t="s">
        <v>63</v>
      </c>
      <c r="K9" s="1112" t="s">
        <v>62</v>
      </c>
      <c r="L9" s="1112"/>
      <c r="M9" s="1101"/>
      <c r="N9" s="1106" t="s">
        <v>519</v>
      </c>
      <c r="O9" s="1110"/>
      <c r="P9" s="1107"/>
      <c r="Q9" s="1100" t="s">
        <v>85</v>
      </c>
      <c r="R9" s="1101"/>
      <c r="S9" s="853" t="s">
        <v>122</v>
      </c>
      <c r="T9" s="854"/>
      <c r="U9" s="1097" t="s">
        <v>375</v>
      </c>
    </row>
    <row r="10" spans="1:21" ht="13.5" thickBot="1">
      <c r="A10" s="857" t="s">
        <v>123</v>
      </c>
      <c r="B10" s="857" t="s">
        <v>124</v>
      </c>
      <c r="C10" s="857" t="s">
        <v>125</v>
      </c>
      <c r="D10" s="857" t="s">
        <v>126</v>
      </c>
      <c r="E10" s="1108"/>
      <c r="F10" s="1109"/>
      <c r="G10" s="1108"/>
      <c r="H10" s="1111"/>
      <c r="I10" s="1109"/>
      <c r="J10" s="857" t="s">
        <v>67</v>
      </c>
      <c r="K10" s="1102" t="s">
        <v>596</v>
      </c>
      <c r="L10" s="1102"/>
      <c r="M10" s="1103"/>
      <c r="N10" s="1108"/>
      <c r="O10" s="1111"/>
      <c r="P10" s="1109"/>
      <c r="Q10" s="1104" t="s">
        <v>476</v>
      </c>
      <c r="R10" s="1105"/>
      <c r="S10" s="858" t="s">
        <v>494</v>
      </c>
      <c r="T10" s="859"/>
      <c r="U10" s="1098"/>
    </row>
    <row r="11" spans="1:21">
      <c r="A11" s="209" t="s">
        <v>127</v>
      </c>
      <c r="B11" s="209" t="s">
        <v>128</v>
      </c>
      <c r="C11" s="209" t="s">
        <v>129</v>
      </c>
      <c r="D11" s="209" t="s">
        <v>129</v>
      </c>
      <c r="E11" s="860" t="s">
        <v>69</v>
      </c>
      <c r="F11" s="861" t="s">
        <v>69</v>
      </c>
      <c r="G11" s="852" t="s">
        <v>69</v>
      </c>
      <c r="H11" s="860" t="s">
        <v>69</v>
      </c>
      <c r="I11" s="862" t="s">
        <v>69</v>
      </c>
      <c r="J11" s="857" t="s">
        <v>70</v>
      </c>
      <c r="K11" s="863" t="s">
        <v>69</v>
      </c>
      <c r="L11" s="860" t="s">
        <v>69</v>
      </c>
      <c r="M11" s="862" t="s">
        <v>69</v>
      </c>
      <c r="N11" s="863" t="s">
        <v>69</v>
      </c>
      <c r="O11" s="860" t="s">
        <v>73</v>
      </c>
      <c r="P11" s="857" t="s">
        <v>78</v>
      </c>
      <c r="Q11" s="860" t="s">
        <v>73</v>
      </c>
      <c r="R11" s="860" t="s">
        <v>78</v>
      </c>
      <c r="S11" s="852" t="s">
        <v>73</v>
      </c>
      <c r="T11" s="864" t="s">
        <v>78</v>
      </c>
      <c r="U11" s="1098"/>
    </row>
    <row r="12" spans="1:21">
      <c r="A12" s="865"/>
      <c r="B12" s="857" t="s">
        <v>130</v>
      </c>
      <c r="C12" s="866"/>
      <c r="D12" s="866"/>
      <c r="E12" s="860" t="s">
        <v>73</v>
      </c>
      <c r="F12" s="860" t="s">
        <v>131</v>
      </c>
      <c r="G12" s="857" t="s">
        <v>75</v>
      </c>
      <c r="H12" s="860" t="s">
        <v>73</v>
      </c>
      <c r="I12" s="857" t="s">
        <v>131</v>
      </c>
      <c r="J12" s="857" t="s">
        <v>474</v>
      </c>
      <c r="K12" s="863" t="s">
        <v>75</v>
      </c>
      <c r="L12" s="860" t="s">
        <v>73</v>
      </c>
      <c r="M12" s="857" t="s">
        <v>131</v>
      </c>
      <c r="N12" s="863" t="s">
        <v>75</v>
      </c>
      <c r="O12" s="860" t="s">
        <v>71</v>
      </c>
      <c r="P12" s="857"/>
      <c r="Q12" s="860" t="s">
        <v>71</v>
      </c>
      <c r="R12" s="860"/>
      <c r="S12" s="857" t="s">
        <v>71</v>
      </c>
      <c r="T12" s="860"/>
      <c r="U12" s="1098"/>
    </row>
    <row r="13" spans="1:21" ht="21" customHeight="1" thickBot="1">
      <c r="A13" s="867"/>
      <c r="B13" s="868"/>
      <c r="C13" s="868"/>
      <c r="D13" s="868"/>
      <c r="E13" s="869" t="s">
        <v>71</v>
      </c>
      <c r="F13" s="858"/>
      <c r="G13" s="870" t="s">
        <v>478</v>
      </c>
      <c r="H13" s="869" t="s">
        <v>71</v>
      </c>
      <c r="I13" s="870"/>
      <c r="J13" s="870"/>
      <c r="K13" s="871" t="s">
        <v>514</v>
      </c>
      <c r="L13" s="869" t="s">
        <v>71</v>
      </c>
      <c r="M13" s="870"/>
      <c r="N13" s="871" t="s">
        <v>514</v>
      </c>
      <c r="O13" s="872"/>
      <c r="P13" s="870"/>
      <c r="Q13" s="873" t="s">
        <v>281</v>
      </c>
      <c r="R13" s="874" t="s">
        <v>282</v>
      </c>
      <c r="S13" s="870"/>
      <c r="T13" s="858"/>
      <c r="U13" s="1099"/>
    </row>
    <row r="14" spans="1:21" ht="17.25" thickBot="1">
      <c r="A14" s="875">
        <v>1</v>
      </c>
      <c r="B14" s="875">
        <v>2</v>
      </c>
      <c r="C14" s="876">
        <v>3</v>
      </c>
      <c r="D14" s="875">
        <v>4</v>
      </c>
      <c r="E14" s="876">
        <v>5</v>
      </c>
      <c r="F14" s="875">
        <v>6</v>
      </c>
      <c r="G14" s="876">
        <v>7</v>
      </c>
      <c r="H14" s="875">
        <v>8</v>
      </c>
      <c r="I14" s="876">
        <v>9</v>
      </c>
      <c r="J14" s="875">
        <v>10</v>
      </c>
      <c r="K14" s="876">
        <v>11</v>
      </c>
      <c r="L14" s="875">
        <v>12</v>
      </c>
      <c r="M14" s="876">
        <v>13</v>
      </c>
      <c r="N14" s="875">
        <v>14</v>
      </c>
      <c r="O14" s="876">
        <v>15</v>
      </c>
      <c r="P14" s="875">
        <v>16</v>
      </c>
      <c r="Q14" s="876">
        <v>17</v>
      </c>
      <c r="R14" s="875">
        <v>18</v>
      </c>
      <c r="S14" s="876">
        <v>19</v>
      </c>
      <c r="T14" s="875">
        <v>20</v>
      </c>
      <c r="U14" s="875">
        <v>21</v>
      </c>
    </row>
    <row r="15" spans="1:21">
      <c r="A15" s="910" t="s">
        <v>383</v>
      </c>
      <c r="B15" s="911"/>
      <c r="C15" s="911"/>
      <c r="D15" s="911"/>
      <c r="E15" s="912"/>
      <c r="F15" s="913"/>
      <c r="G15" s="913"/>
      <c r="H15" s="913"/>
      <c r="I15" s="913"/>
      <c r="J15" s="912"/>
      <c r="K15" s="912"/>
      <c r="L15" s="912"/>
      <c r="M15" s="913"/>
      <c r="N15" s="913"/>
      <c r="O15" s="912"/>
      <c r="P15" s="912"/>
      <c r="Q15" s="914"/>
      <c r="R15" s="915"/>
      <c r="S15" s="916"/>
      <c r="T15" s="916"/>
      <c r="U15" s="917"/>
    </row>
    <row r="16" spans="1:21">
      <c r="A16" s="879" t="s">
        <v>376</v>
      </c>
      <c r="B16" s="880"/>
      <c r="C16" s="880"/>
      <c r="D16" s="880"/>
      <c r="E16" s="918"/>
      <c r="F16" s="919"/>
      <c r="G16" s="919"/>
      <c r="H16" s="919"/>
      <c r="I16" s="919"/>
      <c r="J16" s="918"/>
      <c r="K16" s="918"/>
      <c r="L16" s="918"/>
      <c r="M16" s="919"/>
      <c r="N16" s="919"/>
      <c r="O16" s="918"/>
      <c r="P16" s="918"/>
      <c r="Q16" s="920"/>
      <c r="R16" s="921"/>
      <c r="S16" s="922"/>
      <c r="T16" s="922"/>
      <c r="U16" s="923"/>
    </row>
    <row r="17" spans="1:21" ht="41.25" customHeight="1">
      <c r="A17" s="924" t="s">
        <v>805</v>
      </c>
      <c r="B17" s="925" t="s">
        <v>806</v>
      </c>
      <c r="C17" s="882">
        <v>2.04982</v>
      </c>
      <c r="D17" s="881"/>
      <c r="E17" s="882"/>
      <c r="F17" s="883"/>
      <c r="G17" s="883"/>
      <c r="H17" s="883"/>
      <c r="I17" s="883"/>
      <c r="J17" s="882">
        <v>2.1704599999999998</v>
      </c>
      <c r="K17" s="882"/>
      <c r="L17" s="882">
        <v>2.1704599999999998</v>
      </c>
      <c r="M17" s="883"/>
      <c r="N17" s="883"/>
      <c r="O17" s="882">
        <v>2.1704599999999998</v>
      </c>
      <c r="P17" s="882"/>
      <c r="Q17" s="898">
        <v>0</v>
      </c>
      <c r="R17" s="899"/>
      <c r="S17" s="926"/>
      <c r="T17" s="926"/>
      <c r="U17" s="927">
        <v>1</v>
      </c>
    </row>
    <row r="18" spans="1:21" ht="69" customHeight="1">
      <c r="A18" s="924" t="s">
        <v>807</v>
      </c>
      <c r="B18" s="925" t="s">
        <v>808</v>
      </c>
      <c r="C18" s="882">
        <v>18.154240000000001</v>
      </c>
      <c r="D18" s="881"/>
      <c r="E18" s="882"/>
      <c r="F18" s="883"/>
      <c r="G18" s="883"/>
      <c r="H18" s="883"/>
      <c r="I18" s="883"/>
      <c r="J18" s="882">
        <v>23.361059999999998</v>
      </c>
      <c r="K18" s="882"/>
      <c r="L18" s="882">
        <v>0</v>
      </c>
      <c r="M18" s="883"/>
      <c r="N18" s="883"/>
      <c r="O18" s="882">
        <v>23.361059999999998</v>
      </c>
      <c r="P18" s="882"/>
      <c r="Q18" s="898">
        <v>0</v>
      </c>
      <c r="R18" s="899"/>
      <c r="S18" s="926"/>
      <c r="T18" s="926"/>
      <c r="U18" s="928">
        <v>0.1</v>
      </c>
    </row>
    <row r="19" spans="1:21" ht="54" customHeight="1">
      <c r="A19" s="924" t="s">
        <v>809</v>
      </c>
      <c r="B19" s="925" t="s">
        <v>810</v>
      </c>
      <c r="C19" s="882">
        <v>10.165800000000001</v>
      </c>
      <c r="D19" s="881"/>
      <c r="E19" s="882"/>
      <c r="F19" s="883"/>
      <c r="G19" s="883"/>
      <c r="H19" s="883"/>
      <c r="I19" s="883"/>
      <c r="J19" s="882">
        <v>13.4367</v>
      </c>
      <c r="K19" s="882"/>
      <c r="L19" s="882">
        <v>0</v>
      </c>
      <c r="M19" s="883"/>
      <c r="N19" s="883"/>
      <c r="O19" s="882">
        <v>13.4367</v>
      </c>
      <c r="P19" s="882"/>
      <c r="Q19" s="898">
        <v>0</v>
      </c>
      <c r="R19" s="899"/>
      <c r="S19" s="926"/>
      <c r="T19" s="926"/>
      <c r="U19" s="928">
        <v>0.05</v>
      </c>
    </row>
    <row r="20" spans="1:21" ht="42" customHeight="1">
      <c r="A20" s="924" t="s">
        <v>811</v>
      </c>
      <c r="B20" s="925" t="s">
        <v>812</v>
      </c>
      <c r="C20" s="882">
        <v>4.6565500000000002</v>
      </c>
      <c r="D20" s="881"/>
      <c r="E20" s="882"/>
      <c r="F20" s="883"/>
      <c r="G20" s="883"/>
      <c r="H20" s="883"/>
      <c r="I20" s="883"/>
      <c r="J20" s="882">
        <v>5.7992999999999997</v>
      </c>
      <c r="K20" s="882"/>
      <c r="L20" s="882">
        <v>0</v>
      </c>
      <c r="M20" s="883"/>
      <c r="N20" s="883"/>
      <c r="O20" s="882">
        <v>5.7992999999999997</v>
      </c>
      <c r="P20" s="882"/>
      <c r="Q20" s="898">
        <v>0</v>
      </c>
      <c r="R20" s="899"/>
      <c r="S20" s="926"/>
      <c r="T20" s="926"/>
      <c r="U20" s="928">
        <v>0.1</v>
      </c>
    </row>
    <row r="21" spans="1:21" ht="40.5" customHeight="1">
      <c r="A21" s="924" t="s">
        <v>813</v>
      </c>
      <c r="B21" s="925" t="s">
        <v>814</v>
      </c>
      <c r="C21" s="882">
        <v>11.53246</v>
      </c>
      <c r="D21" s="881"/>
      <c r="E21" s="882"/>
      <c r="F21" s="883"/>
      <c r="G21" s="883"/>
      <c r="H21" s="883"/>
      <c r="I21" s="883"/>
      <c r="J21" s="882">
        <v>16.858090000000001</v>
      </c>
      <c r="K21" s="882"/>
      <c r="L21" s="882">
        <v>0</v>
      </c>
      <c r="M21" s="883"/>
      <c r="N21" s="883"/>
      <c r="O21" s="882">
        <v>16.858090000000001</v>
      </c>
      <c r="P21" s="882"/>
      <c r="Q21" s="898">
        <v>0</v>
      </c>
      <c r="R21" s="899"/>
      <c r="S21" s="926"/>
      <c r="T21" s="926"/>
      <c r="U21" s="929" t="s">
        <v>815</v>
      </c>
    </row>
    <row r="22" spans="1:21" ht="51.75" customHeight="1">
      <c r="A22" s="924" t="s">
        <v>816</v>
      </c>
      <c r="B22" s="925" t="s">
        <v>817</v>
      </c>
      <c r="C22" s="882">
        <v>2.4350000000000001</v>
      </c>
      <c r="D22" s="881"/>
      <c r="E22" s="882"/>
      <c r="F22" s="883"/>
      <c r="G22" s="883"/>
      <c r="H22" s="883"/>
      <c r="I22" s="883"/>
      <c r="J22" s="882">
        <v>2.4289999999999998</v>
      </c>
      <c r="K22" s="882"/>
      <c r="L22" s="882">
        <v>0</v>
      </c>
      <c r="M22" s="883"/>
      <c r="N22" s="883"/>
      <c r="O22" s="882">
        <v>2.4289999999999998</v>
      </c>
      <c r="P22" s="882"/>
      <c r="Q22" s="898">
        <v>0</v>
      </c>
      <c r="R22" s="899"/>
      <c r="S22" s="926"/>
      <c r="T22" s="926"/>
      <c r="U22" s="929" t="s">
        <v>818</v>
      </c>
    </row>
    <row r="23" spans="1:21" ht="55.5" customHeight="1">
      <c r="A23" s="924" t="s">
        <v>819</v>
      </c>
      <c r="B23" s="925" t="s">
        <v>820</v>
      </c>
      <c r="C23" s="882">
        <v>2.3258000000000001</v>
      </c>
      <c r="D23" s="881"/>
      <c r="E23" s="882"/>
      <c r="F23" s="883"/>
      <c r="G23" s="883"/>
      <c r="H23" s="883"/>
      <c r="I23" s="883"/>
      <c r="J23" s="882">
        <v>2.6212800000000001</v>
      </c>
      <c r="K23" s="882"/>
      <c r="L23" s="882">
        <v>0</v>
      </c>
      <c r="M23" s="883"/>
      <c r="N23" s="883"/>
      <c r="O23" s="882">
        <v>2.6212800000000001</v>
      </c>
      <c r="P23" s="882"/>
      <c r="Q23" s="898">
        <v>0</v>
      </c>
      <c r="R23" s="899"/>
      <c r="S23" s="926"/>
      <c r="T23" s="926"/>
      <c r="U23" s="928">
        <v>1</v>
      </c>
    </row>
    <row r="24" spans="1:21" ht="52.5" customHeight="1">
      <c r="A24" s="924" t="s">
        <v>821</v>
      </c>
      <c r="B24" s="925"/>
      <c r="C24" s="882">
        <v>15</v>
      </c>
      <c r="D24" s="881"/>
      <c r="E24" s="882"/>
      <c r="F24" s="883"/>
      <c r="G24" s="883"/>
      <c r="H24" s="883"/>
      <c r="I24" s="883"/>
      <c r="J24" s="882"/>
      <c r="K24" s="882"/>
      <c r="L24" s="882"/>
      <c r="M24" s="883"/>
      <c r="N24" s="883"/>
      <c r="O24" s="882">
        <v>15</v>
      </c>
      <c r="P24" s="882"/>
      <c r="Q24" s="898">
        <v>15</v>
      </c>
      <c r="R24" s="899"/>
      <c r="S24" s="926"/>
      <c r="T24" s="926"/>
      <c r="U24" s="930" t="s">
        <v>822</v>
      </c>
    </row>
    <row r="25" spans="1:21" ht="27" customHeight="1">
      <c r="A25" s="924" t="s">
        <v>823</v>
      </c>
      <c r="B25" s="925"/>
      <c r="C25" s="882">
        <v>35</v>
      </c>
      <c r="D25" s="881"/>
      <c r="E25" s="882"/>
      <c r="F25" s="883"/>
      <c r="G25" s="883"/>
      <c r="H25" s="883"/>
      <c r="I25" s="883"/>
      <c r="J25" s="882"/>
      <c r="K25" s="882"/>
      <c r="L25" s="882"/>
      <c r="M25" s="883"/>
      <c r="N25" s="883"/>
      <c r="O25" s="882"/>
      <c r="P25" s="882"/>
      <c r="Q25" s="898"/>
      <c r="R25" s="899"/>
      <c r="S25" s="899">
        <v>35</v>
      </c>
      <c r="T25" s="926"/>
      <c r="U25" s="930" t="s">
        <v>822</v>
      </c>
    </row>
    <row r="26" spans="1:21" ht="40.5" customHeight="1">
      <c r="A26" s="924" t="s">
        <v>824</v>
      </c>
      <c r="B26" s="925"/>
      <c r="C26" s="882">
        <v>30</v>
      </c>
      <c r="D26" s="881"/>
      <c r="E26" s="882"/>
      <c r="F26" s="883"/>
      <c r="G26" s="883"/>
      <c r="H26" s="883"/>
      <c r="I26" s="883"/>
      <c r="J26" s="882"/>
      <c r="K26" s="882"/>
      <c r="L26" s="882"/>
      <c r="M26" s="883"/>
      <c r="N26" s="883"/>
      <c r="O26" s="882"/>
      <c r="P26" s="882"/>
      <c r="Q26" s="898"/>
      <c r="R26" s="899"/>
      <c r="S26" s="899">
        <v>30</v>
      </c>
      <c r="T26" s="926"/>
      <c r="U26" s="930" t="s">
        <v>822</v>
      </c>
    </row>
    <row r="27" spans="1:21" ht="42" customHeight="1">
      <c r="A27" s="924" t="s">
        <v>825</v>
      </c>
      <c r="B27" s="925"/>
      <c r="C27" s="882">
        <v>13.7</v>
      </c>
      <c r="D27" s="881"/>
      <c r="E27" s="882"/>
      <c r="F27" s="883"/>
      <c r="G27" s="883"/>
      <c r="H27" s="883"/>
      <c r="I27" s="883"/>
      <c r="J27" s="882"/>
      <c r="K27" s="882"/>
      <c r="L27" s="882"/>
      <c r="M27" s="883"/>
      <c r="N27" s="883"/>
      <c r="O27" s="882"/>
      <c r="P27" s="882"/>
      <c r="Q27" s="898"/>
      <c r="R27" s="899"/>
      <c r="S27" s="882">
        <v>13.7</v>
      </c>
      <c r="T27" s="926"/>
      <c r="U27" s="930" t="s">
        <v>822</v>
      </c>
    </row>
    <row r="28" spans="1:21" ht="40.5" customHeight="1">
      <c r="A28" s="924" t="s">
        <v>826</v>
      </c>
      <c r="B28" s="925"/>
      <c r="C28" s="882">
        <v>2.6</v>
      </c>
      <c r="D28" s="881"/>
      <c r="E28" s="882"/>
      <c r="F28" s="883"/>
      <c r="G28" s="883"/>
      <c r="H28" s="883"/>
      <c r="I28" s="883"/>
      <c r="J28" s="882"/>
      <c r="K28" s="882"/>
      <c r="L28" s="882"/>
      <c r="M28" s="883"/>
      <c r="N28" s="883"/>
      <c r="O28" s="882"/>
      <c r="P28" s="882"/>
      <c r="Q28" s="898"/>
      <c r="R28" s="899"/>
      <c r="S28" s="882">
        <v>2.6</v>
      </c>
      <c r="T28" s="926"/>
      <c r="U28" s="930" t="s">
        <v>822</v>
      </c>
    </row>
    <row r="29" spans="1:21" ht="38.25" customHeight="1">
      <c r="A29" s="924" t="s">
        <v>827</v>
      </c>
      <c r="B29" s="925"/>
      <c r="C29" s="882">
        <v>12</v>
      </c>
      <c r="D29" s="881"/>
      <c r="E29" s="882"/>
      <c r="F29" s="883"/>
      <c r="G29" s="883"/>
      <c r="H29" s="883"/>
      <c r="I29" s="883"/>
      <c r="J29" s="882"/>
      <c r="K29" s="882"/>
      <c r="L29" s="882"/>
      <c r="M29" s="883"/>
      <c r="N29" s="883"/>
      <c r="O29" s="882">
        <v>12</v>
      </c>
      <c r="P29" s="882"/>
      <c r="Q29" s="898">
        <v>12</v>
      </c>
      <c r="R29" s="899"/>
      <c r="S29" s="882"/>
      <c r="T29" s="926"/>
      <c r="U29" s="930" t="s">
        <v>822</v>
      </c>
    </row>
    <row r="30" spans="1:21" ht="65.25" customHeight="1">
      <c r="A30" s="924" t="s">
        <v>828</v>
      </c>
      <c r="B30" s="925"/>
      <c r="C30" s="882">
        <v>20</v>
      </c>
      <c r="D30" s="881"/>
      <c r="E30" s="882"/>
      <c r="F30" s="883"/>
      <c r="G30" s="883"/>
      <c r="H30" s="883"/>
      <c r="I30" s="883"/>
      <c r="J30" s="882"/>
      <c r="K30" s="882"/>
      <c r="L30" s="882"/>
      <c r="M30" s="883"/>
      <c r="N30" s="883"/>
      <c r="O30" s="882"/>
      <c r="P30" s="882"/>
      <c r="Q30" s="898"/>
      <c r="R30" s="899"/>
      <c r="S30" s="882">
        <v>20</v>
      </c>
      <c r="T30" s="926"/>
      <c r="U30" s="930" t="s">
        <v>822</v>
      </c>
    </row>
    <row r="31" spans="1:21" ht="65.25" customHeight="1">
      <c r="A31" s="924" t="s">
        <v>829</v>
      </c>
      <c r="B31" s="925"/>
      <c r="C31" s="882">
        <v>10</v>
      </c>
      <c r="D31" s="881"/>
      <c r="E31" s="882"/>
      <c r="F31" s="883"/>
      <c r="G31" s="883"/>
      <c r="H31" s="883"/>
      <c r="I31" s="883"/>
      <c r="J31" s="882"/>
      <c r="K31" s="882"/>
      <c r="L31" s="882"/>
      <c r="M31" s="883"/>
      <c r="N31" s="883"/>
      <c r="O31" s="882">
        <v>10</v>
      </c>
      <c r="P31" s="882"/>
      <c r="Q31" s="898">
        <v>10</v>
      </c>
      <c r="R31" s="899"/>
      <c r="S31" s="882"/>
      <c r="T31" s="926"/>
      <c r="U31" s="930" t="s">
        <v>822</v>
      </c>
    </row>
    <row r="32" spans="1:21" ht="39" customHeight="1">
      <c r="A32" s="924" t="s">
        <v>830</v>
      </c>
      <c r="B32" s="925"/>
      <c r="C32" s="882">
        <v>170</v>
      </c>
      <c r="D32" s="881"/>
      <c r="E32" s="882"/>
      <c r="F32" s="883"/>
      <c r="G32" s="883"/>
      <c r="H32" s="883"/>
      <c r="I32" s="883"/>
      <c r="J32" s="882"/>
      <c r="K32" s="882"/>
      <c r="L32" s="882"/>
      <c r="M32" s="883"/>
      <c r="N32" s="883"/>
      <c r="O32" s="882"/>
      <c r="P32" s="882"/>
      <c r="Q32" s="898"/>
      <c r="R32" s="899"/>
      <c r="S32" s="882">
        <v>170</v>
      </c>
      <c r="T32" s="926"/>
      <c r="U32" s="930" t="s">
        <v>822</v>
      </c>
    </row>
    <row r="33" spans="1:22" ht="27" customHeight="1">
      <c r="A33" s="924" t="s">
        <v>831</v>
      </c>
      <c r="B33" s="925"/>
      <c r="C33" s="882">
        <v>30</v>
      </c>
      <c r="D33" s="881"/>
      <c r="E33" s="882"/>
      <c r="F33" s="883"/>
      <c r="G33" s="883"/>
      <c r="H33" s="883"/>
      <c r="I33" s="883"/>
      <c r="J33" s="882"/>
      <c r="K33" s="882"/>
      <c r="L33" s="882"/>
      <c r="M33" s="883"/>
      <c r="N33" s="883"/>
      <c r="O33" s="882"/>
      <c r="P33" s="882"/>
      <c r="Q33" s="898"/>
      <c r="R33" s="899"/>
      <c r="S33" s="882">
        <v>30</v>
      </c>
      <c r="T33" s="926"/>
      <c r="U33" s="930" t="s">
        <v>822</v>
      </c>
    </row>
    <row r="34" spans="1:22" ht="40.5" customHeight="1">
      <c r="A34" s="924" t="s">
        <v>832</v>
      </c>
      <c r="B34" s="925"/>
      <c r="C34" s="882">
        <v>25</v>
      </c>
      <c r="D34" s="881"/>
      <c r="E34" s="882"/>
      <c r="F34" s="883"/>
      <c r="G34" s="883"/>
      <c r="H34" s="883"/>
      <c r="I34" s="883"/>
      <c r="J34" s="882"/>
      <c r="K34" s="882"/>
      <c r="L34" s="882"/>
      <c r="M34" s="883"/>
      <c r="N34" s="883"/>
      <c r="O34" s="882">
        <v>25</v>
      </c>
      <c r="P34" s="882"/>
      <c r="Q34" s="898">
        <v>25</v>
      </c>
      <c r="R34" s="899"/>
      <c r="S34" s="882"/>
      <c r="T34" s="926"/>
      <c r="U34" s="930" t="s">
        <v>822</v>
      </c>
    </row>
    <row r="35" spans="1:22" ht="22.5" customHeight="1">
      <c r="A35" s="931" t="s">
        <v>833</v>
      </c>
      <c r="B35" s="925"/>
      <c r="C35" s="890">
        <f>SUM(C17:C34)</f>
        <v>414.61966999999999</v>
      </c>
      <c r="D35" s="890">
        <f t="shared" ref="D35:T35" si="0">SUM(D17:D34)</f>
        <v>0</v>
      </c>
      <c r="E35" s="890">
        <f t="shared" si="0"/>
        <v>0</v>
      </c>
      <c r="F35" s="890">
        <f t="shared" si="0"/>
        <v>0</v>
      </c>
      <c r="G35" s="890">
        <f t="shared" si="0"/>
        <v>0</v>
      </c>
      <c r="H35" s="890">
        <f t="shared" si="0"/>
        <v>0</v>
      </c>
      <c r="I35" s="890">
        <f t="shared" si="0"/>
        <v>0</v>
      </c>
      <c r="J35" s="890">
        <f t="shared" si="0"/>
        <v>66.675889999999995</v>
      </c>
      <c r="K35" s="890">
        <f t="shared" si="0"/>
        <v>0</v>
      </c>
      <c r="L35" s="890">
        <f t="shared" si="0"/>
        <v>2.1704599999999998</v>
      </c>
      <c r="M35" s="890">
        <f t="shared" si="0"/>
        <v>0</v>
      </c>
      <c r="N35" s="890">
        <f t="shared" si="0"/>
        <v>0</v>
      </c>
      <c r="O35" s="890">
        <f t="shared" si="0"/>
        <v>128.67588999999998</v>
      </c>
      <c r="P35" s="890">
        <f t="shared" si="0"/>
        <v>0</v>
      </c>
      <c r="Q35" s="890">
        <f t="shared" si="0"/>
        <v>62</v>
      </c>
      <c r="R35" s="890">
        <f t="shared" si="0"/>
        <v>0</v>
      </c>
      <c r="S35" s="890">
        <f t="shared" si="0"/>
        <v>301.3</v>
      </c>
      <c r="T35" s="890">
        <f t="shared" si="0"/>
        <v>0</v>
      </c>
      <c r="U35" s="928"/>
    </row>
    <row r="36" spans="1:22">
      <c r="A36" s="879" t="s">
        <v>377</v>
      </c>
      <c r="B36" s="925"/>
      <c r="C36" s="883"/>
      <c r="D36" s="880"/>
      <c r="E36" s="918"/>
      <c r="F36" s="919"/>
      <c r="G36" s="919"/>
      <c r="H36" s="919"/>
      <c r="I36" s="919"/>
      <c r="J36" s="918"/>
      <c r="K36" s="918"/>
      <c r="L36" s="918"/>
      <c r="M36" s="919"/>
      <c r="N36" s="919"/>
      <c r="O36" s="918"/>
      <c r="P36" s="918"/>
      <c r="Q36" s="932"/>
      <c r="R36" s="933"/>
      <c r="S36" s="934"/>
      <c r="T36" s="922"/>
      <c r="U36" s="923"/>
    </row>
    <row r="37" spans="1:22" s="630" customFormat="1" ht="125.25" customHeight="1">
      <c r="A37" s="935" t="s">
        <v>834</v>
      </c>
      <c r="B37" s="936" t="s">
        <v>835</v>
      </c>
      <c r="C37" s="1016">
        <v>78</v>
      </c>
      <c r="D37" s="937"/>
      <c r="E37" s="937"/>
      <c r="F37" s="937"/>
      <c r="G37" s="937"/>
      <c r="H37" s="937"/>
      <c r="I37" s="937"/>
      <c r="J37" s="938"/>
      <c r="K37" s="937"/>
      <c r="L37" s="937"/>
      <c r="M37" s="937"/>
      <c r="N37" s="937"/>
      <c r="O37" s="1019">
        <v>50</v>
      </c>
      <c r="P37" s="987"/>
      <c r="Q37" s="987"/>
      <c r="R37" s="987"/>
      <c r="S37" s="1020">
        <v>17</v>
      </c>
      <c r="T37" s="937"/>
      <c r="U37" s="940">
        <v>0.05</v>
      </c>
    </row>
    <row r="38" spans="1:22" s="630" customFormat="1" ht="114" customHeight="1">
      <c r="A38" s="941" t="s">
        <v>836</v>
      </c>
      <c r="B38" s="942" t="s">
        <v>855</v>
      </c>
      <c r="C38" s="1017">
        <v>56.146999999999998</v>
      </c>
      <c r="D38" s="937"/>
      <c r="E38" s="937"/>
      <c r="F38" s="937"/>
      <c r="G38" s="937"/>
      <c r="H38" s="937"/>
      <c r="I38" s="937"/>
      <c r="J38" s="938"/>
      <c r="K38" s="937"/>
      <c r="L38" s="939"/>
      <c r="M38" s="937"/>
      <c r="N38" s="937"/>
      <c r="O38" s="1021">
        <v>42.11</v>
      </c>
      <c r="P38" s="987"/>
      <c r="Q38" s="987"/>
      <c r="R38" s="987"/>
      <c r="S38" s="1020">
        <f>+C38-O38</f>
        <v>14.036999999999999</v>
      </c>
      <c r="T38" s="937"/>
      <c r="U38" s="943">
        <v>0.9</v>
      </c>
    </row>
    <row r="39" spans="1:22" s="630" customFormat="1" ht="107.25" customHeight="1">
      <c r="A39" s="944" t="s">
        <v>837</v>
      </c>
      <c r="B39" s="938" t="s">
        <v>838</v>
      </c>
      <c r="C39" s="1018">
        <v>6</v>
      </c>
      <c r="D39" s="937"/>
      <c r="E39" s="937"/>
      <c r="F39" s="937"/>
      <c r="G39" s="937"/>
      <c r="H39" s="937"/>
      <c r="I39" s="937"/>
      <c r="J39" s="938"/>
      <c r="K39" s="937"/>
      <c r="L39" s="937"/>
      <c r="M39" s="937"/>
      <c r="N39" s="937"/>
      <c r="O39" s="1019">
        <v>6</v>
      </c>
      <c r="P39" s="987"/>
      <c r="Q39" s="987"/>
      <c r="R39" s="987"/>
      <c r="S39" s="1022">
        <v>0</v>
      </c>
      <c r="T39" s="937"/>
      <c r="U39" s="946" t="s">
        <v>839</v>
      </c>
    </row>
    <row r="40" spans="1:22" s="630" customFormat="1" ht="76.5" customHeight="1">
      <c r="A40" s="947" t="s">
        <v>840</v>
      </c>
      <c r="B40" s="938" t="s">
        <v>841</v>
      </c>
      <c r="C40" s="945">
        <v>2</v>
      </c>
      <c r="D40" s="937"/>
      <c r="E40" s="937"/>
      <c r="F40" s="937"/>
      <c r="G40" s="937"/>
      <c r="H40" s="937"/>
      <c r="I40" s="937"/>
      <c r="J40" s="938"/>
      <c r="K40" s="937"/>
      <c r="L40" s="937"/>
      <c r="M40" s="937"/>
      <c r="N40" s="937"/>
      <c r="O40" s="1019">
        <v>2</v>
      </c>
      <c r="P40" s="987"/>
      <c r="Q40" s="987"/>
      <c r="R40" s="987"/>
      <c r="S40" s="1022">
        <v>0</v>
      </c>
      <c r="T40" s="937"/>
      <c r="U40" s="946" t="s">
        <v>839</v>
      </c>
    </row>
    <row r="41" spans="1:22" s="630" customFormat="1" ht="73.5" customHeight="1">
      <c r="A41" s="948" t="s">
        <v>842</v>
      </c>
      <c r="B41" s="938" t="s">
        <v>843</v>
      </c>
      <c r="C41" s="949">
        <v>15</v>
      </c>
      <c r="D41" s="937"/>
      <c r="E41" s="937"/>
      <c r="F41" s="937"/>
      <c r="G41" s="937"/>
      <c r="H41" s="937"/>
      <c r="I41" s="937"/>
      <c r="J41" s="938"/>
      <c r="K41" s="937"/>
      <c r="L41" s="937"/>
      <c r="M41" s="937"/>
      <c r="N41" s="937"/>
      <c r="O41" s="1019">
        <v>8</v>
      </c>
      <c r="P41" s="987"/>
      <c r="Q41" s="987"/>
      <c r="R41" s="987"/>
      <c r="S41" s="1020">
        <v>7</v>
      </c>
      <c r="T41" s="937"/>
      <c r="U41" s="946" t="s">
        <v>839</v>
      </c>
    </row>
    <row r="42" spans="1:22" s="956" customFormat="1" ht="27.75" customHeight="1" thickBot="1">
      <c r="A42" s="950" t="s">
        <v>844</v>
      </c>
      <c r="B42" s="951"/>
      <c r="C42" s="952">
        <f>SUM(C37:C41)</f>
        <v>157.14699999999999</v>
      </c>
      <c r="D42" s="953"/>
      <c r="E42" s="953"/>
      <c r="F42" s="953"/>
      <c r="G42" s="953"/>
      <c r="H42" s="953"/>
      <c r="I42" s="953"/>
      <c r="J42" s="953"/>
      <c r="K42" s="953"/>
      <c r="L42" s="952"/>
      <c r="M42" s="953"/>
      <c r="N42" s="953"/>
      <c r="O42" s="952">
        <f>SUM(O37:O41)</f>
        <v>108.11</v>
      </c>
      <c r="P42" s="953"/>
      <c r="Q42" s="953"/>
      <c r="R42" s="953"/>
      <c r="S42" s="952">
        <f>SUM(S37:S41)</f>
        <v>38.036999999999999</v>
      </c>
      <c r="T42" s="954"/>
      <c r="U42" s="955"/>
    </row>
    <row r="43" spans="1:22" s="959" customFormat="1" ht="27" customHeight="1" thickBot="1">
      <c r="A43" s="950" t="s">
        <v>845</v>
      </c>
      <c r="B43" s="957"/>
      <c r="C43" s="958">
        <f>+C42+C35</f>
        <v>571.76666999999998</v>
      </c>
      <c r="D43" s="958">
        <f t="shared" ref="D43:T43" si="1">+D42+D35</f>
        <v>0</v>
      </c>
      <c r="E43" s="958">
        <f t="shared" si="1"/>
        <v>0</v>
      </c>
      <c r="F43" s="958">
        <f t="shared" si="1"/>
        <v>0</v>
      </c>
      <c r="G43" s="958">
        <f t="shared" si="1"/>
        <v>0</v>
      </c>
      <c r="H43" s="958">
        <f t="shared" si="1"/>
        <v>0</v>
      </c>
      <c r="I43" s="958">
        <f t="shared" si="1"/>
        <v>0</v>
      </c>
      <c r="J43" s="958">
        <f t="shared" si="1"/>
        <v>66.675889999999995</v>
      </c>
      <c r="K43" s="958">
        <f t="shared" si="1"/>
        <v>0</v>
      </c>
      <c r="L43" s="958">
        <f t="shared" si="1"/>
        <v>2.1704599999999998</v>
      </c>
      <c r="M43" s="958">
        <f t="shared" si="1"/>
        <v>0</v>
      </c>
      <c r="N43" s="958">
        <f t="shared" si="1"/>
        <v>0</v>
      </c>
      <c r="O43" s="958">
        <f t="shared" si="1"/>
        <v>236.78588999999999</v>
      </c>
      <c r="P43" s="958">
        <f t="shared" si="1"/>
        <v>0</v>
      </c>
      <c r="Q43" s="958">
        <f t="shared" si="1"/>
        <v>62</v>
      </c>
      <c r="R43" s="958">
        <f t="shared" si="1"/>
        <v>0</v>
      </c>
      <c r="S43" s="952">
        <f t="shared" si="1"/>
        <v>339.33699999999999</v>
      </c>
      <c r="T43" s="958">
        <f t="shared" si="1"/>
        <v>0</v>
      </c>
      <c r="U43" s="955"/>
    </row>
    <row r="44" spans="1:22" ht="13.5" thickBot="1">
      <c r="A44" s="879"/>
      <c r="B44" s="880"/>
      <c r="C44" s="880"/>
      <c r="D44" s="880"/>
      <c r="E44" s="918"/>
      <c r="F44" s="919"/>
      <c r="G44" s="919"/>
      <c r="H44" s="919"/>
      <c r="I44" s="919"/>
      <c r="J44" s="918"/>
      <c r="K44" s="918"/>
      <c r="L44" s="918"/>
      <c r="M44" s="919"/>
      <c r="N44" s="919"/>
      <c r="O44" s="918"/>
      <c r="P44" s="918"/>
      <c r="Q44" s="920"/>
      <c r="R44" s="921"/>
      <c r="S44" s="934"/>
      <c r="T44" s="922"/>
      <c r="U44" s="923"/>
    </row>
    <row r="45" spans="1:22">
      <c r="A45" s="900" t="s">
        <v>324</v>
      </c>
      <c r="B45" s="901"/>
      <c r="C45" s="901"/>
      <c r="D45" s="901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3"/>
      <c r="Q45" s="826"/>
      <c r="R45" s="826"/>
      <c r="S45" s="826"/>
      <c r="T45" s="826"/>
      <c r="U45" s="828"/>
      <c r="V45" s="908" t="s">
        <v>495</v>
      </c>
    </row>
    <row r="46" spans="1:22">
      <c r="A46" s="900" t="s">
        <v>597</v>
      </c>
      <c r="B46" s="904"/>
      <c r="C46" s="904"/>
      <c r="D46" s="904"/>
      <c r="E46" s="838"/>
      <c r="F46" s="838"/>
      <c r="G46" s="838"/>
      <c r="H46" s="838"/>
      <c r="I46" s="838"/>
      <c r="J46" s="838"/>
      <c r="K46" s="838"/>
      <c r="L46" s="838"/>
      <c r="M46" s="838"/>
      <c r="N46" s="838"/>
      <c r="O46" s="838"/>
      <c r="P46" s="905"/>
      <c r="Q46" s="840"/>
      <c r="R46" s="840"/>
      <c r="S46" s="840"/>
      <c r="T46" s="840"/>
      <c r="U46" s="841"/>
    </row>
    <row r="47" spans="1:22">
      <c r="A47" s="900"/>
      <c r="B47" s="904"/>
      <c r="C47" s="904"/>
      <c r="D47" s="904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840"/>
      <c r="P47" s="840"/>
      <c r="Q47" s="840"/>
      <c r="R47" s="840"/>
      <c r="S47" s="840"/>
      <c r="T47" s="840"/>
      <c r="U47" s="841"/>
    </row>
    <row r="48" spans="1:22" ht="13.5" thickBot="1">
      <c r="A48" s="906" t="s">
        <v>325</v>
      </c>
      <c r="B48" s="832"/>
      <c r="C48" s="832"/>
      <c r="D48" s="832"/>
      <c r="E48" s="832"/>
      <c r="F48" s="832"/>
      <c r="G48" s="832"/>
      <c r="H48" s="832"/>
      <c r="I48" s="832"/>
      <c r="J48" s="832"/>
      <c r="K48" s="832"/>
      <c r="L48" s="832"/>
      <c r="M48" s="832"/>
      <c r="N48" s="832"/>
      <c r="O48" s="832"/>
      <c r="P48" s="832"/>
      <c r="Q48" s="832"/>
      <c r="R48" s="832"/>
      <c r="S48" s="832"/>
      <c r="T48" s="832"/>
      <c r="U48" s="833"/>
    </row>
  </sheetData>
  <mergeCells count="8">
    <mergeCell ref="U9:U13"/>
    <mergeCell ref="K10:M10"/>
    <mergeCell ref="Q10:R10"/>
    <mergeCell ref="E9:F10"/>
    <mergeCell ref="G9:I10"/>
    <mergeCell ref="K9:M9"/>
    <mergeCell ref="N9:P10"/>
    <mergeCell ref="Q9:R9"/>
  </mergeCells>
  <pageMargins left="0.7" right="0.7" top="0.75" bottom="0.75" header="0.3" footer="0.3"/>
  <pageSetup scale="64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W30"/>
  <sheetViews>
    <sheetView topLeftCell="A7" zoomScale="68" zoomScaleNormal="68" workbookViewId="0">
      <selection activeCell="G17" sqref="G17"/>
    </sheetView>
  </sheetViews>
  <sheetFormatPr defaultRowHeight="12.75"/>
  <cols>
    <col min="1" max="1" width="25.5703125" style="961" customWidth="1"/>
    <col min="2" max="2" width="10.5703125" style="961" customWidth="1"/>
    <col min="3" max="3" width="10.140625" style="961" customWidth="1"/>
    <col min="4" max="4" width="11.7109375" style="961" customWidth="1"/>
    <col min="5" max="6" width="9.140625" style="961"/>
    <col min="7" max="7" width="10.42578125" style="961" customWidth="1"/>
    <col min="8" max="8" width="9.28515625" style="961" customWidth="1"/>
    <col min="9" max="9" width="8" style="961" customWidth="1"/>
    <col min="10" max="10" width="8.140625" style="961" customWidth="1"/>
    <col min="11" max="11" width="9.140625" style="961"/>
    <col min="12" max="12" width="8.140625" style="961" customWidth="1"/>
    <col min="13" max="13" width="8.28515625" style="961" customWidth="1"/>
    <col min="14" max="14" width="9.140625" style="961"/>
    <col min="15" max="15" width="7.140625" style="961" customWidth="1"/>
    <col min="16" max="16" width="9.140625" style="961"/>
    <col min="17" max="17" width="8" style="961" customWidth="1"/>
    <col min="18" max="18" width="7.140625" style="961" customWidth="1"/>
    <col min="19" max="19" width="11.7109375" style="961" customWidth="1"/>
    <col min="20" max="20" width="10.42578125" style="961" customWidth="1"/>
    <col min="21" max="21" width="12.7109375" style="961" customWidth="1"/>
    <col min="22" max="16384" width="9.140625" style="961"/>
  </cols>
  <sheetData>
    <row r="1" spans="1:21">
      <c r="A1" s="825"/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960" t="s">
        <v>384</v>
      </c>
      <c r="R1" s="826"/>
      <c r="S1" s="826"/>
      <c r="T1" s="826"/>
      <c r="U1" s="828"/>
    </row>
    <row r="2" spans="1:21" ht="13.5" thickBot="1">
      <c r="A2" s="831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3"/>
    </row>
    <row r="3" spans="1:21">
      <c r="A3" s="834"/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962" t="s">
        <v>84</v>
      </c>
      <c r="N3" s="962"/>
      <c r="O3" s="835"/>
      <c r="P3" s="835"/>
      <c r="Q3" s="826"/>
      <c r="R3" s="826"/>
      <c r="S3" s="826"/>
      <c r="T3" s="826"/>
      <c r="U3" s="828"/>
    </row>
    <row r="4" spans="1:21">
      <c r="A4" s="963" t="s">
        <v>804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840"/>
      <c r="S4" s="840"/>
      <c r="T4" s="840"/>
      <c r="U4" s="841"/>
    </row>
    <row r="5" spans="1:21">
      <c r="A5" s="963"/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840"/>
      <c r="S5" s="840"/>
      <c r="T5" s="840"/>
      <c r="U5" s="841"/>
    </row>
    <row r="6" spans="1:21">
      <c r="A6" s="965" t="s">
        <v>512</v>
      </c>
      <c r="B6" s="964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  <c r="N6" s="964"/>
      <c r="O6" s="964"/>
      <c r="P6" s="964"/>
      <c r="Q6" s="840"/>
      <c r="R6" s="840"/>
      <c r="S6" s="840"/>
      <c r="T6" s="840"/>
      <c r="U6" s="841"/>
    </row>
    <row r="7" spans="1:21">
      <c r="A7" s="966"/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840"/>
      <c r="R7" s="840"/>
      <c r="S7" s="840"/>
      <c r="T7" s="840"/>
      <c r="U7" s="841"/>
    </row>
    <row r="8" spans="1:21" ht="13.5" thickBot="1">
      <c r="A8" s="963"/>
      <c r="B8" s="964"/>
      <c r="C8" s="964"/>
      <c r="D8" s="964"/>
      <c r="E8" s="850"/>
      <c r="F8" s="850"/>
      <c r="G8" s="964"/>
      <c r="H8" s="964"/>
      <c r="I8" s="964"/>
      <c r="J8" s="964"/>
      <c r="K8" s="850"/>
      <c r="L8" s="850"/>
      <c r="M8" s="850"/>
      <c r="N8" s="850"/>
      <c r="O8" s="850"/>
      <c r="P8" s="850"/>
      <c r="Q8" s="832"/>
      <c r="R8" s="832"/>
      <c r="S8" s="832"/>
      <c r="T8" s="850" t="s">
        <v>120</v>
      </c>
      <c r="U8" s="833"/>
    </row>
    <row r="9" spans="1:21">
      <c r="A9" s="851"/>
      <c r="B9" s="852" t="s">
        <v>121</v>
      </c>
      <c r="C9" s="852"/>
      <c r="D9" s="852"/>
      <c r="E9" s="1106" t="s">
        <v>549</v>
      </c>
      <c r="F9" s="1107"/>
      <c r="G9" s="1106" t="s">
        <v>513</v>
      </c>
      <c r="H9" s="1110"/>
      <c r="I9" s="1107"/>
      <c r="J9" s="852" t="s">
        <v>63</v>
      </c>
      <c r="K9" s="1112" t="s">
        <v>62</v>
      </c>
      <c r="L9" s="1112"/>
      <c r="M9" s="1101"/>
      <c r="N9" s="1106" t="s">
        <v>515</v>
      </c>
      <c r="O9" s="1110"/>
      <c r="P9" s="1107"/>
      <c r="Q9" s="1100" t="s">
        <v>85</v>
      </c>
      <c r="R9" s="1101"/>
      <c r="S9" s="853" t="s">
        <v>122</v>
      </c>
      <c r="T9" s="854"/>
      <c r="U9" s="1097" t="s">
        <v>375</v>
      </c>
    </row>
    <row r="10" spans="1:21" ht="13.5" thickBot="1">
      <c r="A10" s="857" t="s">
        <v>123</v>
      </c>
      <c r="B10" s="857" t="s">
        <v>124</v>
      </c>
      <c r="C10" s="857" t="s">
        <v>125</v>
      </c>
      <c r="D10" s="857" t="s">
        <v>126</v>
      </c>
      <c r="E10" s="1108"/>
      <c r="F10" s="1109"/>
      <c r="G10" s="1108"/>
      <c r="H10" s="1111"/>
      <c r="I10" s="1109"/>
      <c r="J10" s="857" t="s">
        <v>67</v>
      </c>
      <c r="K10" s="1102" t="s">
        <v>596</v>
      </c>
      <c r="L10" s="1102"/>
      <c r="M10" s="1103"/>
      <c r="N10" s="1108"/>
      <c r="O10" s="1111"/>
      <c r="P10" s="1109"/>
      <c r="Q10" s="1104" t="s">
        <v>476</v>
      </c>
      <c r="R10" s="1105"/>
      <c r="S10" s="858" t="s">
        <v>494</v>
      </c>
      <c r="T10" s="859"/>
      <c r="U10" s="1098"/>
    </row>
    <row r="11" spans="1:21">
      <c r="A11" s="209" t="s">
        <v>127</v>
      </c>
      <c r="B11" s="209" t="s">
        <v>128</v>
      </c>
      <c r="C11" s="209" t="s">
        <v>129</v>
      </c>
      <c r="D11" s="209" t="s">
        <v>129</v>
      </c>
      <c r="E11" s="860" t="s">
        <v>69</v>
      </c>
      <c r="F11" s="861" t="s">
        <v>69</v>
      </c>
      <c r="G11" s="852" t="s">
        <v>69</v>
      </c>
      <c r="H11" s="860" t="s">
        <v>69</v>
      </c>
      <c r="I11" s="862" t="s">
        <v>69</v>
      </c>
      <c r="J11" s="857" t="s">
        <v>70</v>
      </c>
      <c r="K11" s="863" t="s">
        <v>69</v>
      </c>
      <c r="L11" s="860" t="s">
        <v>69</v>
      </c>
      <c r="M11" s="862" t="s">
        <v>69</v>
      </c>
      <c r="N11" s="863" t="s">
        <v>69</v>
      </c>
      <c r="O11" s="860" t="s">
        <v>73</v>
      </c>
      <c r="P11" s="857" t="s">
        <v>78</v>
      </c>
      <c r="Q11" s="860" t="s">
        <v>73</v>
      </c>
      <c r="R11" s="860" t="s">
        <v>78</v>
      </c>
      <c r="S11" s="852" t="s">
        <v>73</v>
      </c>
      <c r="T11" s="864" t="s">
        <v>78</v>
      </c>
      <c r="U11" s="1098"/>
    </row>
    <row r="12" spans="1:21">
      <c r="A12" s="865"/>
      <c r="B12" s="857" t="s">
        <v>130</v>
      </c>
      <c r="C12" s="866"/>
      <c r="D12" s="866"/>
      <c r="E12" s="860" t="s">
        <v>73</v>
      </c>
      <c r="F12" s="860" t="s">
        <v>131</v>
      </c>
      <c r="G12" s="857" t="s">
        <v>75</v>
      </c>
      <c r="H12" s="860" t="s">
        <v>73</v>
      </c>
      <c r="I12" s="857" t="s">
        <v>131</v>
      </c>
      <c r="J12" s="857" t="s">
        <v>474</v>
      </c>
      <c r="K12" s="863" t="s">
        <v>75</v>
      </c>
      <c r="L12" s="860" t="s">
        <v>73</v>
      </c>
      <c r="M12" s="857" t="s">
        <v>131</v>
      </c>
      <c r="N12" s="863" t="s">
        <v>75</v>
      </c>
      <c r="O12" s="860" t="s">
        <v>71</v>
      </c>
      <c r="P12" s="857"/>
      <c r="Q12" s="860" t="s">
        <v>71</v>
      </c>
      <c r="R12" s="860"/>
      <c r="S12" s="857" t="s">
        <v>71</v>
      </c>
      <c r="T12" s="860"/>
      <c r="U12" s="1098"/>
    </row>
    <row r="13" spans="1:21" ht="13.5" thickBot="1">
      <c r="A13" s="867"/>
      <c r="B13" s="868"/>
      <c r="C13" s="868"/>
      <c r="D13" s="868"/>
      <c r="E13" s="869" t="s">
        <v>71</v>
      </c>
      <c r="F13" s="858"/>
      <c r="G13" s="870" t="s">
        <v>478</v>
      </c>
      <c r="H13" s="869" t="s">
        <v>71</v>
      </c>
      <c r="I13" s="870"/>
      <c r="J13" s="870"/>
      <c r="K13" s="871" t="s">
        <v>514</v>
      </c>
      <c r="L13" s="869" t="s">
        <v>71</v>
      </c>
      <c r="M13" s="870"/>
      <c r="N13" s="871" t="s">
        <v>415</v>
      </c>
      <c r="O13" s="872"/>
      <c r="P13" s="870"/>
      <c r="Q13" s="873" t="s">
        <v>281</v>
      </c>
      <c r="R13" s="874" t="s">
        <v>282</v>
      </c>
      <c r="S13" s="870"/>
      <c r="T13" s="858"/>
      <c r="U13" s="1099"/>
    </row>
    <row r="14" spans="1:21" ht="13.5" thickBot="1">
      <c r="A14" s="967">
        <v>1</v>
      </c>
      <c r="B14" s="967">
        <v>2</v>
      </c>
      <c r="C14" s="968">
        <v>3</v>
      </c>
      <c r="D14" s="967">
        <v>4</v>
      </c>
      <c r="E14" s="968">
        <v>5</v>
      </c>
      <c r="F14" s="967">
        <v>6</v>
      </c>
      <c r="G14" s="968">
        <v>7</v>
      </c>
      <c r="H14" s="967">
        <v>8</v>
      </c>
      <c r="I14" s="968">
        <v>9</v>
      </c>
      <c r="J14" s="967">
        <v>10</v>
      </c>
      <c r="K14" s="968">
        <v>11</v>
      </c>
      <c r="L14" s="967">
        <v>12</v>
      </c>
      <c r="M14" s="968">
        <v>13</v>
      </c>
      <c r="N14" s="967">
        <v>14</v>
      </c>
      <c r="O14" s="968">
        <v>15</v>
      </c>
      <c r="P14" s="967">
        <v>16</v>
      </c>
      <c r="Q14" s="968">
        <v>17</v>
      </c>
      <c r="R14" s="967">
        <v>18</v>
      </c>
      <c r="S14" s="968">
        <v>19</v>
      </c>
      <c r="T14" s="967">
        <v>20</v>
      </c>
      <c r="U14" s="967">
        <v>21</v>
      </c>
    </row>
    <row r="15" spans="1:21">
      <c r="A15" s="969" t="s">
        <v>386</v>
      </c>
      <c r="B15" s="970"/>
      <c r="C15" s="970"/>
      <c r="D15" s="970"/>
      <c r="E15" s="971"/>
      <c r="F15" s="972"/>
      <c r="G15" s="972"/>
      <c r="H15" s="972"/>
      <c r="I15" s="972"/>
      <c r="J15" s="971"/>
      <c r="K15" s="971"/>
      <c r="L15" s="971"/>
      <c r="M15" s="972"/>
      <c r="N15" s="972"/>
      <c r="O15" s="971"/>
      <c r="P15" s="971"/>
      <c r="Q15" s="914"/>
      <c r="R15" s="915"/>
      <c r="S15" s="916"/>
      <c r="T15" s="916"/>
      <c r="U15" s="917"/>
    </row>
    <row r="16" spans="1:21">
      <c r="A16" s="973" t="s">
        <v>376</v>
      </c>
      <c r="B16" s="974"/>
      <c r="C16" s="974"/>
      <c r="D16" s="974"/>
      <c r="E16" s="975"/>
      <c r="F16" s="976"/>
      <c r="G16" s="976"/>
      <c r="H16" s="976"/>
      <c r="I16" s="976"/>
      <c r="J16" s="975"/>
      <c r="K16" s="975"/>
      <c r="L16" s="975"/>
      <c r="M16" s="976"/>
      <c r="N16" s="976"/>
      <c r="O16" s="975"/>
      <c r="P16" s="975"/>
      <c r="Q16" s="920"/>
      <c r="R16" s="921"/>
      <c r="S16" s="922"/>
      <c r="T16" s="922"/>
      <c r="U16" s="923"/>
    </row>
    <row r="17" spans="1:23" ht="166.5" customHeight="1">
      <c r="A17" s="977" t="s">
        <v>846</v>
      </c>
      <c r="B17" s="974"/>
      <c r="C17" s="978">
        <v>245.89400000000001</v>
      </c>
      <c r="D17" s="978"/>
      <c r="E17" s="979"/>
      <c r="F17" s="978"/>
      <c r="G17" s="978"/>
      <c r="H17" s="978"/>
      <c r="I17" s="978"/>
      <c r="J17" s="979"/>
      <c r="K17" s="979"/>
      <c r="L17" s="979"/>
      <c r="M17" s="978"/>
      <c r="N17" s="978"/>
      <c r="O17" s="979">
        <v>5</v>
      </c>
      <c r="P17" s="979"/>
      <c r="Q17" s="891">
        <v>5</v>
      </c>
      <c r="R17" s="892"/>
      <c r="S17" s="887">
        <v>240.89400000000001</v>
      </c>
      <c r="T17" s="887"/>
      <c r="U17" s="980" t="s">
        <v>822</v>
      </c>
      <c r="W17" s="961">
        <v>1</v>
      </c>
    </row>
    <row r="18" spans="1:23" ht="38.25" customHeight="1">
      <c r="A18" s="977" t="s">
        <v>847</v>
      </c>
      <c r="B18" s="974"/>
      <c r="C18" s="979">
        <v>70</v>
      </c>
      <c r="D18" s="978"/>
      <c r="E18" s="979"/>
      <c r="F18" s="978"/>
      <c r="G18" s="978"/>
      <c r="H18" s="978"/>
      <c r="I18" s="978"/>
      <c r="J18" s="979"/>
      <c r="K18" s="979"/>
      <c r="L18" s="979"/>
      <c r="M18" s="978"/>
      <c r="N18" s="978"/>
      <c r="O18" s="979"/>
      <c r="P18" s="979"/>
      <c r="Q18" s="891"/>
      <c r="R18" s="892"/>
      <c r="S18" s="892">
        <v>70</v>
      </c>
      <c r="T18" s="887"/>
      <c r="U18" s="980" t="s">
        <v>822</v>
      </c>
    </row>
    <row r="19" spans="1:23" ht="45" customHeight="1">
      <c r="A19" s="977" t="s">
        <v>848</v>
      </c>
      <c r="B19" s="974"/>
      <c r="C19" s="979">
        <v>80</v>
      </c>
      <c r="D19" s="978"/>
      <c r="E19" s="979"/>
      <c r="F19" s="978"/>
      <c r="G19" s="978"/>
      <c r="H19" s="978"/>
      <c r="I19" s="978"/>
      <c r="J19" s="979"/>
      <c r="K19" s="979"/>
      <c r="L19" s="979"/>
      <c r="M19" s="978"/>
      <c r="N19" s="978"/>
      <c r="O19" s="979"/>
      <c r="P19" s="979"/>
      <c r="Q19" s="891"/>
      <c r="R19" s="892"/>
      <c r="S19" s="892">
        <v>80</v>
      </c>
      <c r="T19" s="887"/>
      <c r="U19" s="980" t="s">
        <v>822</v>
      </c>
    </row>
    <row r="20" spans="1:23" ht="36" customHeight="1">
      <c r="A20" s="981" t="s">
        <v>849</v>
      </c>
      <c r="B20" s="974"/>
      <c r="C20" s="982">
        <f>SUM(C17:C19)</f>
        <v>395.89400000000001</v>
      </c>
      <c r="D20" s="982">
        <f t="shared" ref="D20:T20" si="0">SUM(D17:D19)</f>
        <v>0</v>
      </c>
      <c r="E20" s="982">
        <f t="shared" si="0"/>
        <v>0</v>
      </c>
      <c r="F20" s="982">
        <f t="shared" si="0"/>
        <v>0</v>
      </c>
      <c r="G20" s="982">
        <f t="shared" si="0"/>
        <v>0</v>
      </c>
      <c r="H20" s="982">
        <f t="shared" si="0"/>
        <v>0</v>
      </c>
      <c r="I20" s="982">
        <f t="shared" si="0"/>
        <v>0</v>
      </c>
      <c r="J20" s="982">
        <f t="shared" si="0"/>
        <v>0</v>
      </c>
      <c r="K20" s="982">
        <f t="shared" si="0"/>
        <v>0</v>
      </c>
      <c r="L20" s="982">
        <f t="shared" si="0"/>
        <v>0</v>
      </c>
      <c r="M20" s="982">
        <f t="shared" si="0"/>
        <v>0</v>
      </c>
      <c r="N20" s="982">
        <f t="shared" si="0"/>
        <v>0</v>
      </c>
      <c r="O20" s="982">
        <f t="shared" si="0"/>
        <v>5</v>
      </c>
      <c r="P20" s="982">
        <f t="shared" si="0"/>
        <v>0</v>
      </c>
      <c r="Q20" s="982">
        <f t="shared" si="0"/>
        <v>5</v>
      </c>
      <c r="R20" s="982">
        <f t="shared" si="0"/>
        <v>0</v>
      </c>
      <c r="S20" s="982">
        <f t="shared" si="0"/>
        <v>390.89400000000001</v>
      </c>
      <c r="T20" s="982">
        <f t="shared" si="0"/>
        <v>0</v>
      </c>
      <c r="U20" s="983"/>
    </row>
    <row r="21" spans="1:23">
      <c r="A21" s="973" t="s">
        <v>377</v>
      </c>
      <c r="B21" s="974"/>
      <c r="C21" s="974"/>
      <c r="D21" s="974"/>
      <c r="E21" s="975"/>
      <c r="F21" s="976"/>
      <c r="G21" s="976"/>
      <c r="H21" s="976"/>
      <c r="I21" s="976"/>
      <c r="J21" s="975"/>
      <c r="K21" s="975"/>
      <c r="L21" s="975"/>
      <c r="M21" s="976"/>
      <c r="N21" s="976"/>
      <c r="O21" s="975"/>
      <c r="P21" s="975"/>
      <c r="Q21" s="920"/>
      <c r="R21" s="921"/>
      <c r="S21" s="934"/>
      <c r="T21" s="922"/>
      <c r="U21" s="923"/>
    </row>
    <row r="22" spans="1:23" s="541" customFormat="1" ht="49.5" customHeight="1">
      <c r="A22" s="984" t="s">
        <v>850</v>
      </c>
      <c r="B22" s="985"/>
      <c r="C22" s="986">
        <v>10</v>
      </c>
      <c r="D22" s="987"/>
      <c r="E22" s="987"/>
      <c r="F22" s="987"/>
      <c r="G22" s="987"/>
      <c r="H22" s="987"/>
      <c r="I22" s="987"/>
      <c r="J22" s="987"/>
      <c r="K22" s="987"/>
      <c r="L22" s="987"/>
      <c r="M22" s="987"/>
      <c r="N22" s="987"/>
      <c r="O22" s="987"/>
      <c r="P22" s="987"/>
      <c r="Q22" s="987"/>
      <c r="R22" s="987"/>
      <c r="S22" s="988">
        <v>10</v>
      </c>
      <c r="T22" s="987"/>
      <c r="U22" s="989" t="s">
        <v>851</v>
      </c>
    </row>
    <row r="23" spans="1:23" s="541" customFormat="1" ht="82.5" customHeight="1">
      <c r="A23" s="984" t="s">
        <v>852</v>
      </c>
      <c r="B23" s="985"/>
      <c r="C23" s="986">
        <v>30</v>
      </c>
      <c r="D23" s="987"/>
      <c r="E23" s="987"/>
      <c r="F23" s="987"/>
      <c r="G23" s="987"/>
      <c r="H23" s="987"/>
      <c r="I23" s="987"/>
      <c r="J23" s="987"/>
      <c r="K23" s="987"/>
      <c r="L23" s="987"/>
      <c r="M23" s="987"/>
      <c r="N23" s="987"/>
      <c r="O23" s="987"/>
      <c r="P23" s="987"/>
      <c r="Q23" s="987"/>
      <c r="R23" s="987"/>
      <c r="S23" s="988">
        <v>30</v>
      </c>
      <c r="T23" s="987"/>
      <c r="U23" s="989" t="s">
        <v>851</v>
      </c>
    </row>
    <row r="24" spans="1:23" s="541" customFormat="1" ht="90.75" customHeight="1">
      <c r="A24" s="984" t="s">
        <v>853</v>
      </c>
      <c r="B24" s="985"/>
      <c r="C24" s="986">
        <v>15</v>
      </c>
      <c r="D24" s="987"/>
      <c r="E24" s="987"/>
      <c r="F24" s="987"/>
      <c r="G24" s="987"/>
      <c r="H24" s="987"/>
      <c r="I24" s="987"/>
      <c r="J24" s="987"/>
      <c r="K24" s="987"/>
      <c r="L24" s="987"/>
      <c r="M24" s="987"/>
      <c r="N24" s="987"/>
      <c r="O24" s="987"/>
      <c r="P24" s="987"/>
      <c r="Q24" s="987"/>
      <c r="R24" s="987"/>
      <c r="S24" s="988">
        <v>15</v>
      </c>
      <c r="T24" s="987"/>
      <c r="U24" s="989" t="s">
        <v>851</v>
      </c>
    </row>
    <row r="25" spans="1:23" s="541" customFormat="1" ht="27" customHeight="1" thickBot="1">
      <c r="A25" s="990" t="s">
        <v>854</v>
      </c>
      <c r="B25" s="991"/>
      <c r="C25" s="992">
        <f>SUM(C22:C24)</f>
        <v>55</v>
      </c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4">
        <f>SUM(S22:S24)</f>
        <v>55</v>
      </c>
      <c r="T25" s="995"/>
      <c r="U25" s="996"/>
    </row>
    <row r="26" spans="1:23" ht="13.5" thickBot="1">
      <c r="A26" s="997" t="s">
        <v>845</v>
      </c>
      <c r="B26" s="974"/>
      <c r="C26" s="974"/>
      <c r="D26" s="974"/>
      <c r="E26" s="975"/>
      <c r="F26" s="976"/>
      <c r="G26" s="976"/>
      <c r="H26" s="976"/>
      <c r="I26" s="976"/>
      <c r="J26" s="975"/>
      <c r="K26" s="975"/>
      <c r="L26" s="975"/>
      <c r="M26" s="976"/>
      <c r="N26" s="976"/>
      <c r="O26" s="975"/>
      <c r="P26" s="975"/>
      <c r="Q26" s="920"/>
      <c r="R26" s="921"/>
      <c r="S26" s="934"/>
      <c r="T26" s="922"/>
      <c r="U26" s="923"/>
      <c r="V26" s="961" t="s">
        <v>495</v>
      </c>
    </row>
    <row r="27" spans="1:23">
      <c r="A27" s="900" t="s">
        <v>324</v>
      </c>
      <c r="B27" s="998"/>
      <c r="C27" s="998"/>
      <c r="D27" s="998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999"/>
      <c r="Q27" s="826"/>
      <c r="R27" s="826"/>
      <c r="S27" s="826"/>
      <c r="T27" s="826"/>
      <c r="U27" s="828"/>
    </row>
    <row r="28" spans="1:23">
      <c r="A28" s="900" t="s">
        <v>597</v>
      </c>
      <c r="B28" s="1000"/>
      <c r="C28" s="1000"/>
      <c r="D28" s="1000"/>
      <c r="E28" s="964"/>
      <c r="F28" s="964"/>
      <c r="G28" s="964"/>
      <c r="H28" s="964"/>
      <c r="I28" s="964"/>
      <c r="J28" s="964"/>
      <c r="K28" s="964"/>
      <c r="L28" s="964"/>
      <c r="M28" s="964"/>
      <c r="N28" s="964"/>
      <c r="O28" s="964"/>
      <c r="P28" s="1001"/>
      <c r="Q28" s="840"/>
      <c r="R28" s="840"/>
      <c r="S28" s="840"/>
      <c r="T28" s="840"/>
      <c r="U28" s="841"/>
    </row>
    <row r="29" spans="1:23">
      <c r="A29" s="900"/>
      <c r="B29" s="1000"/>
      <c r="C29" s="1000"/>
      <c r="D29" s="100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1"/>
    </row>
    <row r="30" spans="1:23" ht="13.5" thickBot="1">
      <c r="A30" s="906" t="s">
        <v>325</v>
      </c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2"/>
      <c r="T30" s="832"/>
      <c r="U30" s="833"/>
    </row>
  </sheetData>
  <mergeCells count="8">
    <mergeCell ref="U9:U13"/>
    <mergeCell ref="K10:M10"/>
    <mergeCell ref="Q10:R10"/>
    <mergeCell ref="E9:F10"/>
    <mergeCell ref="G9:I10"/>
    <mergeCell ref="K9:M9"/>
    <mergeCell ref="N9:P10"/>
    <mergeCell ref="Q9:R9"/>
  </mergeCells>
  <pageMargins left="0.7" right="0.7" top="0.75" bottom="0.75" header="0.3" footer="0.3"/>
  <pageSetup paperSize="9" scale="6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8">
    <tabColor rgb="FFC00000"/>
  </sheetPr>
  <dimension ref="A1:AC25"/>
  <sheetViews>
    <sheetView workbookViewId="0">
      <selection activeCell="I18" sqref="I18"/>
    </sheetView>
  </sheetViews>
  <sheetFormatPr defaultRowHeight="16.5"/>
  <cols>
    <col min="1" max="1" width="40.85546875" style="214" customWidth="1"/>
    <col min="2" max="9" width="13.7109375" style="214" customWidth="1"/>
    <col min="10" max="16384" width="9.140625" style="214"/>
  </cols>
  <sheetData>
    <row r="1" spans="1:9">
      <c r="A1" s="212"/>
      <c r="B1" s="171"/>
      <c r="C1" s="171"/>
      <c r="D1" s="171"/>
      <c r="E1" s="171"/>
      <c r="F1" s="171"/>
      <c r="G1" s="171"/>
      <c r="H1" s="171"/>
      <c r="I1" s="213" t="s">
        <v>323</v>
      </c>
    </row>
    <row r="2" spans="1:9">
      <c r="A2" s="204" t="s">
        <v>119</v>
      </c>
      <c r="B2" s="206"/>
      <c r="C2" s="206"/>
      <c r="D2" s="206"/>
      <c r="E2" s="206"/>
      <c r="F2" s="206"/>
      <c r="G2" s="206"/>
      <c r="H2" s="206"/>
      <c r="I2" s="215"/>
    </row>
    <row r="3" spans="1:9">
      <c r="A3" s="216" t="s">
        <v>507</v>
      </c>
      <c r="B3" s="206"/>
      <c r="C3" s="206"/>
      <c r="D3" s="206"/>
      <c r="E3" s="206"/>
      <c r="F3" s="206"/>
      <c r="G3" s="206"/>
      <c r="H3" s="206"/>
      <c r="I3" s="215"/>
    </row>
    <row r="4" spans="1:9">
      <c r="A4" s="204"/>
      <c r="B4" s="206"/>
      <c r="C4" s="206"/>
      <c r="D4" s="206"/>
      <c r="E4" s="206"/>
      <c r="F4" s="206"/>
      <c r="G4" s="206"/>
      <c r="H4" s="1116"/>
      <c r="I4" s="1117"/>
    </row>
    <row r="5" spans="1:9" ht="17.25" thickBot="1">
      <c r="A5" s="217"/>
      <c r="B5" s="218"/>
      <c r="C5" s="218"/>
      <c r="D5" s="218"/>
      <c r="E5" s="206"/>
      <c r="F5" s="218"/>
      <c r="G5" s="206" t="s">
        <v>133</v>
      </c>
      <c r="H5" s="206"/>
      <c r="I5" s="219"/>
    </row>
    <row r="6" spans="1:9" s="223" customFormat="1" ht="17.25" thickBot="1">
      <c r="A6" s="220"/>
      <c r="B6" s="1113" t="s">
        <v>134</v>
      </c>
      <c r="C6" s="1090"/>
      <c r="D6" s="210" t="s">
        <v>135</v>
      </c>
      <c r="E6" s="221" t="s">
        <v>134</v>
      </c>
      <c r="F6" s="527" t="s">
        <v>136</v>
      </c>
      <c r="G6" s="222" t="s">
        <v>72</v>
      </c>
      <c r="H6" s="222" t="s">
        <v>137</v>
      </c>
      <c r="I6" s="1114" t="s">
        <v>511</v>
      </c>
    </row>
    <row r="7" spans="1:9" s="223" customFormat="1">
      <c r="A7" s="224"/>
      <c r="B7" s="225"/>
      <c r="C7" s="226"/>
      <c r="D7" s="220"/>
      <c r="E7" s="227" t="s">
        <v>138</v>
      </c>
      <c r="F7" s="228" t="s">
        <v>139</v>
      </c>
      <c r="G7" s="227" t="s">
        <v>139</v>
      </c>
      <c r="H7" s="227" t="s">
        <v>140</v>
      </c>
      <c r="I7" s="1115"/>
    </row>
    <row r="8" spans="1:9" s="223" customFormat="1">
      <c r="A8" s="227" t="s">
        <v>141</v>
      </c>
      <c r="B8" s="227" t="s">
        <v>356</v>
      </c>
      <c r="C8" s="227" t="s">
        <v>415</v>
      </c>
      <c r="D8" s="220" t="s">
        <v>474</v>
      </c>
      <c r="E8" s="230" t="s">
        <v>610</v>
      </c>
      <c r="F8" s="228" t="s">
        <v>508</v>
      </c>
      <c r="G8" s="227" t="s">
        <v>510</v>
      </c>
      <c r="H8" s="227" t="s">
        <v>474</v>
      </c>
      <c r="I8" s="1115"/>
    </row>
    <row r="9" spans="1:9" s="223" customFormat="1" ht="17.25" thickBot="1">
      <c r="A9" s="229"/>
      <c r="B9" s="227"/>
      <c r="C9" s="226"/>
      <c r="D9" s="220"/>
      <c r="E9" s="227"/>
      <c r="F9" s="527" t="s">
        <v>509</v>
      </c>
      <c r="G9" s="227" t="s">
        <v>142</v>
      </c>
      <c r="H9" s="227" t="s">
        <v>143</v>
      </c>
      <c r="I9" s="1115"/>
    </row>
    <row r="10" spans="1:9" s="223" customFormat="1" ht="17.25" thickBot="1">
      <c r="A10" s="231">
        <v>1</v>
      </c>
      <c r="B10" s="232">
        <v>2</v>
      </c>
      <c r="C10" s="232">
        <v>3</v>
      </c>
      <c r="D10" s="232">
        <v>4</v>
      </c>
      <c r="E10" s="232">
        <v>5</v>
      </c>
      <c r="F10" s="232">
        <v>6</v>
      </c>
      <c r="G10" s="232">
        <v>7</v>
      </c>
      <c r="H10" s="232">
        <v>8</v>
      </c>
      <c r="I10" s="233">
        <v>9</v>
      </c>
    </row>
    <row r="11" spans="1:9">
      <c r="A11" s="234" t="s">
        <v>144</v>
      </c>
      <c r="B11" s="235">
        <v>1540.356</v>
      </c>
      <c r="C11" s="614">
        <v>2028.144</v>
      </c>
      <c r="D11" s="236">
        <v>3443</v>
      </c>
      <c r="E11" s="236">
        <v>888.38900000000001</v>
      </c>
      <c r="F11" s="236">
        <f>2639+39.831-E11</f>
        <v>1790.442</v>
      </c>
      <c r="G11" s="240">
        <f>+E11+F11</f>
        <v>2678.8310000000001</v>
      </c>
      <c r="H11" s="334">
        <f>G11-D11</f>
        <v>-764.16899999999987</v>
      </c>
      <c r="I11" s="237">
        <f>2729+42+41.207</f>
        <v>2812.2069999999999</v>
      </c>
    </row>
    <row r="12" spans="1:9">
      <c r="A12" s="238" t="s">
        <v>145</v>
      </c>
      <c r="B12" s="239">
        <v>447.822</v>
      </c>
      <c r="C12" s="585">
        <v>546.31500000000005</v>
      </c>
      <c r="D12" s="240"/>
      <c r="E12" s="240">
        <v>256.89299999999997</v>
      </c>
      <c r="F12" s="240">
        <f>1220-E12</f>
        <v>963.10699999999997</v>
      </c>
      <c r="G12" s="240">
        <f>+E12+F12</f>
        <v>1220</v>
      </c>
      <c r="H12" s="240">
        <f>G12-D12</f>
        <v>1220</v>
      </c>
      <c r="I12" s="242">
        <v>1259</v>
      </c>
    </row>
    <row r="13" spans="1:9">
      <c r="A13" s="238" t="s">
        <v>146</v>
      </c>
      <c r="B13" s="239">
        <v>244.584</v>
      </c>
      <c r="C13" s="585">
        <v>273.42</v>
      </c>
      <c r="D13" s="240"/>
      <c r="E13" s="240">
        <v>125.129</v>
      </c>
      <c r="F13" s="240">
        <f>269.75-E13</f>
        <v>144.62099999999998</v>
      </c>
      <c r="G13" s="240">
        <f t="shared" ref="G13:G18" si="0">+E13+F13</f>
        <v>269.75</v>
      </c>
      <c r="H13" s="241">
        <f t="shared" ref="H13:H18" si="1">G13-D13</f>
        <v>269.75</v>
      </c>
      <c r="I13" s="242">
        <v>316.69</v>
      </c>
    </row>
    <row r="14" spans="1:9">
      <c r="A14" s="238" t="s">
        <v>147</v>
      </c>
      <c r="B14" s="239">
        <v>214.916</v>
      </c>
      <c r="C14" s="585">
        <v>177.495</v>
      </c>
      <c r="D14" s="240"/>
      <c r="E14" s="240">
        <v>183.54900000000001</v>
      </c>
      <c r="F14" s="240">
        <f>356.714-E14</f>
        <v>173.16499999999999</v>
      </c>
      <c r="G14" s="240">
        <f t="shared" si="0"/>
        <v>356.714</v>
      </c>
      <c r="H14" s="241">
        <f t="shared" si="1"/>
        <v>356.714</v>
      </c>
      <c r="I14" s="242">
        <v>474.97899999999998</v>
      </c>
    </row>
    <row r="15" spans="1:9">
      <c r="A15" s="238" t="s">
        <v>148</v>
      </c>
      <c r="B15" s="239">
        <v>250.298</v>
      </c>
      <c r="C15" s="585">
        <v>194.285</v>
      </c>
      <c r="D15" s="240"/>
      <c r="E15" s="240">
        <v>125.005</v>
      </c>
      <c r="F15" s="240">
        <f>175.88-E15</f>
        <v>50.875</v>
      </c>
      <c r="G15" s="240">
        <f t="shared" si="0"/>
        <v>175.88</v>
      </c>
      <c r="H15" s="241">
        <f t="shared" si="1"/>
        <v>175.88</v>
      </c>
      <c r="I15" s="242">
        <v>262.39600000000002</v>
      </c>
    </row>
    <row r="16" spans="1:9">
      <c r="A16" s="238" t="s">
        <v>149</v>
      </c>
      <c r="B16" s="239">
        <v>124.596</v>
      </c>
      <c r="C16" s="585">
        <v>142.08000000000001</v>
      </c>
      <c r="D16" s="240"/>
      <c r="E16" s="240">
        <v>65.132999999999996</v>
      </c>
      <c r="F16" s="240">
        <f>180-E16</f>
        <v>114.867</v>
      </c>
      <c r="G16" s="240">
        <f t="shared" si="0"/>
        <v>180</v>
      </c>
      <c r="H16" s="241">
        <f t="shared" si="1"/>
        <v>180</v>
      </c>
      <c r="I16" s="242">
        <v>200</v>
      </c>
    </row>
    <row r="17" spans="1:29">
      <c r="A17" s="238" t="s">
        <v>150</v>
      </c>
      <c r="B17" s="239">
        <v>77.403000000000006</v>
      </c>
      <c r="C17" s="585">
        <v>82.350999999999999</v>
      </c>
      <c r="D17" s="240"/>
      <c r="E17" s="240">
        <v>52.698999999999998</v>
      </c>
      <c r="F17" s="240">
        <v>38</v>
      </c>
      <c r="G17" s="240">
        <f t="shared" si="0"/>
        <v>90.698999999999998</v>
      </c>
      <c r="H17" s="241">
        <f t="shared" si="1"/>
        <v>90.698999999999998</v>
      </c>
      <c r="I17" s="242">
        <v>100</v>
      </c>
    </row>
    <row r="18" spans="1:29" ht="17.25" thickBot="1">
      <c r="A18" s="321" t="s">
        <v>151</v>
      </c>
      <c r="B18" s="243"/>
      <c r="C18" s="618">
        <v>0.9</v>
      </c>
      <c r="D18" s="244"/>
      <c r="E18" s="244"/>
      <c r="F18" s="244"/>
      <c r="G18" s="244">
        <f t="shared" si="0"/>
        <v>0</v>
      </c>
      <c r="H18" s="245">
        <f t="shared" si="1"/>
        <v>0</v>
      </c>
      <c r="I18" s="246"/>
    </row>
    <row r="19" spans="1:29" ht="17.25" thickBot="1">
      <c r="A19" s="255" t="s">
        <v>72</v>
      </c>
      <c r="B19" s="259">
        <f t="shared" ref="B19:I19" si="2">SUM(B11:B18)</f>
        <v>2899.9749999999995</v>
      </c>
      <c r="C19" s="586">
        <f>SUM(C11:C18)</f>
        <v>3444.99</v>
      </c>
      <c r="D19" s="586">
        <f>SUM(D11:D18)</f>
        <v>3443</v>
      </c>
      <c r="E19" s="259">
        <f t="shared" si="2"/>
        <v>1696.7969999999998</v>
      </c>
      <c r="F19" s="259">
        <f t="shared" si="2"/>
        <v>3275.0770000000002</v>
      </c>
      <c r="G19" s="259">
        <f t="shared" si="2"/>
        <v>4971.8739999999998</v>
      </c>
      <c r="H19" s="259">
        <f t="shared" si="2"/>
        <v>1528.8740000000003</v>
      </c>
      <c r="I19" s="370">
        <f t="shared" si="2"/>
        <v>5425.2719999999999</v>
      </c>
    </row>
    <row r="20" spans="1:29">
      <c r="A20" s="247"/>
      <c r="B20" s="248"/>
      <c r="C20" s="248"/>
      <c r="D20" s="248"/>
      <c r="E20" s="248"/>
      <c r="F20" s="248"/>
      <c r="G20" s="248"/>
      <c r="H20" s="248"/>
      <c r="I20" s="249"/>
    </row>
    <row r="21" spans="1:29">
      <c r="A21" s="216"/>
      <c r="I21" s="219"/>
      <c r="J21" s="214" t="s">
        <v>495</v>
      </c>
    </row>
    <row r="22" spans="1:29" s="40" customFormat="1">
      <c r="A22" s="107" t="s">
        <v>609</v>
      </c>
      <c r="B22" s="117"/>
      <c r="C22" s="50"/>
      <c r="D22" s="50"/>
      <c r="E22" s="50"/>
      <c r="F22" s="50"/>
      <c r="G22" s="50"/>
      <c r="H22" s="50"/>
      <c r="I22" s="51"/>
      <c r="J22" s="50"/>
      <c r="K22" s="50"/>
      <c r="L22" s="50"/>
      <c r="M22" s="50"/>
      <c r="N22" s="50"/>
      <c r="O22" s="50"/>
      <c r="P22" s="50"/>
      <c r="Q22" s="50"/>
      <c r="R22" s="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</row>
    <row r="23" spans="1:29">
      <c r="A23" s="251"/>
      <c r="I23" s="219"/>
    </row>
    <row r="24" spans="1:29">
      <c r="A24" s="251"/>
      <c r="I24" s="219"/>
    </row>
    <row r="25" spans="1:29" ht="17.25" thickBot="1">
      <c r="A25" s="252"/>
      <c r="B25" s="253"/>
      <c r="C25" s="253"/>
      <c r="D25" s="253"/>
      <c r="E25" s="253"/>
      <c r="F25" s="253"/>
      <c r="G25" s="253"/>
      <c r="H25" s="253"/>
      <c r="I25" s="254"/>
    </row>
  </sheetData>
  <protectedRanges>
    <protectedRange password="CF7A" sqref="A2:H2 I11:I18 B11:F18" name="Range1"/>
  </protectedRanges>
  <mergeCells count="3">
    <mergeCell ref="B6:C6"/>
    <mergeCell ref="I6:I9"/>
    <mergeCell ref="H4:I4"/>
  </mergeCells>
  <phoneticPr fontId="6" type="noConversion"/>
  <printOptions horizontalCentered="1" verticalCentered="1"/>
  <pageMargins left="0.25" right="0" top="0.5" bottom="0" header="0.5" footer="0.5"/>
  <pageSetup scale="8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9">
    <tabColor rgb="FFC00000"/>
  </sheetPr>
  <dimension ref="A1:AC34"/>
  <sheetViews>
    <sheetView topLeftCell="B7" workbookViewId="0">
      <selection sqref="A1:H28"/>
    </sheetView>
  </sheetViews>
  <sheetFormatPr defaultRowHeight="16.5"/>
  <cols>
    <col min="1" max="1" width="39" style="306" customWidth="1"/>
    <col min="2" max="2" width="13.7109375" style="324" customWidth="1"/>
    <col min="3" max="3" width="12.5703125" style="306" customWidth="1"/>
    <col min="4" max="4" width="11.85546875" style="306" customWidth="1"/>
    <col min="5" max="5" width="13.28515625" style="306" customWidth="1"/>
    <col min="6" max="6" width="12.140625" style="306" customWidth="1"/>
    <col min="7" max="7" width="12.28515625" style="306" customWidth="1"/>
    <col min="8" max="8" width="12.85546875" style="303" customWidth="1"/>
  </cols>
  <sheetData>
    <row r="1" spans="1:9">
      <c r="A1" s="574"/>
      <c r="B1" s="579"/>
      <c r="C1" s="575"/>
      <c r="D1" s="575"/>
      <c r="E1" s="575"/>
      <c r="F1" s="575" t="s">
        <v>432</v>
      </c>
      <c r="G1" s="578"/>
      <c r="H1" s="588"/>
    </row>
    <row r="2" spans="1:9" ht="17.25" thickBot="1">
      <c r="A2" s="576"/>
      <c r="B2" s="589"/>
      <c r="C2" s="577"/>
      <c r="D2" s="577"/>
      <c r="E2" s="577"/>
      <c r="F2" s="577"/>
      <c r="G2" s="577"/>
      <c r="H2" s="590"/>
    </row>
    <row r="3" spans="1:9">
      <c r="A3" s="574"/>
      <c r="B3" s="579"/>
      <c r="C3" s="575"/>
      <c r="D3" s="575"/>
      <c r="E3" s="575"/>
      <c r="F3" s="1121"/>
      <c r="G3" s="1121"/>
      <c r="H3" s="588"/>
    </row>
    <row r="4" spans="1:9" s="317" customFormat="1" ht="15.75">
      <c r="A4" s="568" t="s">
        <v>686</v>
      </c>
      <c r="B4" s="591"/>
      <c r="C4" s="592"/>
      <c r="D4" s="592"/>
      <c r="E4" s="592"/>
      <c r="F4" s="592"/>
      <c r="G4" s="592"/>
      <c r="H4" s="593"/>
    </row>
    <row r="5" spans="1:9">
      <c r="A5" s="570" t="s">
        <v>503</v>
      </c>
      <c r="B5" s="571"/>
      <c r="C5" s="569"/>
      <c r="D5" s="569"/>
      <c r="E5" s="569"/>
      <c r="F5" s="569"/>
      <c r="G5" s="569"/>
      <c r="H5" s="563"/>
    </row>
    <row r="6" spans="1:9" ht="17.25" thickBot="1">
      <c r="A6" s="576"/>
      <c r="B6" s="571"/>
      <c r="C6" s="577"/>
      <c r="D6" s="577"/>
      <c r="E6" s="577"/>
      <c r="F6" s="577"/>
      <c r="G6" s="577" t="s">
        <v>245</v>
      </c>
      <c r="H6" s="590"/>
    </row>
    <row r="7" spans="1:9" s="301" customFormat="1" ht="20.100000000000001" customHeight="1" thickBot="1">
      <c r="A7" s="594"/>
      <c r="B7" s="595"/>
      <c r="C7" s="596" t="s">
        <v>246</v>
      </c>
      <c r="D7" s="597"/>
      <c r="E7" s="597"/>
      <c r="F7" s="597"/>
      <c r="G7" s="597"/>
      <c r="H7" s="598"/>
      <c r="I7" s="318"/>
    </row>
    <row r="8" spans="1:9" s="301" customFormat="1" ht="20.100000000000001" customHeight="1" thickBot="1">
      <c r="A8" s="599"/>
      <c r="B8" s="600" t="s">
        <v>247</v>
      </c>
      <c r="C8" s="601"/>
      <c r="D8" s="602" t="s">
        <v>474</v>
      </c>
      <c r="E8" s="603"/>
      <c r="F8" s="1118" t="s">
        <v>494</v>
      </c>
      <c r="G8" s="1119"/>
      <c r="H8" s="1120"/>
      <c r="I8" s="318"/>
    </row>
    <row r="9" spans="1:9" s="301" customFormat="1" ht="20.100000000000001" customHeight="1">
      <c r="A9" s="599" t="s">
        <v>248</v>
      </c>
      <c r="B9" s="600" t="s">
        <v>249</v>
      </c>
      <c r="C9" s="604"/>
      <c r="D9" s="595" t="s">
        <v>250</v>
      </c>
      <c r="E9" s="595" t="s">
        <v>72</v>
      </c>
      <c r="F9" s="595"/>
      <c r="G9" s="595" t="s">
        <v>250</v>
      </c>
      <c r="H9" s="595" t="s">
        <v>72</v>
      </c>
      <c r="I9" s="318"/>
    </row>
    <row r="10" spans="1:9" s="301" customFormat="1" ht="20.100000000000001" customHeight="1">
      <c r="A10" s="605"/>
      <c r="B10" s="600" t="s">
        <v>251</v>
      </c>
      <c r="C10" s="606" t="s">
        <v>161</v>
      </c>
      <c r="D10" s="600" t="s">
        <v>160</v>
      </c>
      <c r="E10" s="600" t="s">
        <v>252</v>
      </c>
      <c r="F10" s="600" t="s">
        <v>161</v>
      </c>
      <c r="G10" s="600" t="s">
        <v>160</v>
      </c>
      <c r="H10" s="600" t="s">
        <v>253</v>
      </c>
      <c r="I10" s="318"/>
    </row>
    <row r="11" spans="1:9" s="301" customFormat="1" ht="20.100000000000001" customHeight="1" thickBot="1">
      <c r="A11" s="607"/>
      <c r="B11" s="608"/>
      <c r="C11" s="609"/>
      <c r="D11" s="608" t="s">
        <v>254</v>
      </c>
      <c r="E11" s="608"/>
      <c r="F11" s="610"/>
      <c r="G11" s="608" t="s">
        <v>254</v>
      </c>
      <c r="H11" s="608"/>
      <c r="I11" s="318"/>
    </row>
    <row r="12" spans="1:9" s="320" customFormat="1" ht="20.100000000000001" customHeight="1" thickBot="1">
      <c r="A12" s="611">
        <v>1</v>
      </c>
      <c r="B12" s="611">
        <v>2</v>
      </c>
      <c r="C12" s="611">
        <v>3</v>
      </c>
      <c r="D12" s="611">
        <v>4</v>
      </c>
      <c r="E12" s="611">
        <v>5</v>
      </c>
      <c r="F12" s="611">
        <v>6</v>
      </c>
      <c r="G12" s="611">
        <v>7</v>
      </c>
      <c r="H12" s="612">
        <v>8</v>
      </c>
      <c r="I12" s="319"/>
    </row>
    <row r="13" spans="1:9" ht="20.100000000000001" customHeight="1" thickBot="1">
      <c r="A13" s="581" t="s">
        <v>504</v>
      </c>
      <c r="B13" s="580"/>
      <c r="C13" s="582"/>
      <c r="D13" s="582"/>
      <c r="E13" s="582"/>
      <c r="F13" s="582"/>
      <c r="G13" s="582"/>
      <c r="H13" s="598"/>
      <c r="I13" s="165"/>
    </row>
    <row r="14" spans="1:9" ht="20.100000000000001" customHeight="1">
      <c r="A14" s="583" t="s">
        <v>255</v>
      </c>
      <c r="B14" s="613">
        <v>494</v>
      </c>
      <c r="C14" s="614">
        <v>2639</v>
      </c>
      <c r="D14" s="614"/>
      <c r="E14" s="614">
        <v>2639</v>
      </c>
      <c r="F14" s="614">
        <v>2729</v>
      </c>
      <c r="G14" s="614"/>
      <c r="H14" s="615">
        <v>2729</v>
      </c>
      <c r="I14" s="165"/>
    </row>
    <row r="15" spans="1:9" ht="20.100000000000001" customHeight="1" thickBot="1">
      <c r="A15" s="616" t="s">
        <v>256</v>
      </c>
      <c r="B15" s="617">
        <v>296</v>
      </c>
      <c r="C15" s="618">
        <v>1220</v>
      </c>
      <c r="D15" s="618"/>
      <c r="E15" s="585">
        <v>1220</v>
      </c>
      <c r="F15" s="618">
        <v>1259</v>
      </c>
      <c r="G15" s="618"/>
      <c r="H15" s="619">
        <v>1259</v>
      </c>
      <c r="I15" s="165"/>
    </row>
    <row r="16" spans="1:9" ht="20.100000000000001" customHeight="1" thickBot="1">
      <c r="A16" s="572" t="s">
        <v>257</v>
      </c>
      <c r="B16" s="620">
        <v>790</v>
      </c>
      <c r="C16" s="586">
        <v>3859</v>
      </c>
      <c r="D16" s="586">
        <v>0</v>
      </c>
      <c r="E16" s="586">
        <v>3859</v>
      </c>
      <c r="F16" s="586">
        <v>3988</v>
      </c>
      <c r="G16" s="586">
        <v>0</v>
      </c>
      <c r="H16" s="587">
        <v>3988</v>
      </c>
      <c r="I16" s="165"/>
    </row>
    <row r="17" spans="1:29" ht="12" customHeight="1" thickBot="1">
      <c r="A17" s="570"/>
      <c r="B17" s="621"/>
      <c r="C17" s="569"/>
      <c r="D17" s="569"/>
      <c r="E17" s="569"/>
      <c r="F17" s="569"/>
      <c r="G17" s="569"/>
      <c r="H17" s="563"/>
      <c r="I17" s="165"/>
    </row>
    <row r="18" spans="1:29" ht="20.100000000000001" customHeight="1" thickBot="1">
      <c r="A18" s="584" t="s">
        <v>505</v>
      </c>
      <c r="B18" s="620">
        <v>23</v>
      </c>
      <c r="C18" s="586">
        <v>39.831000000000003</v>
      </c>
      <c r="D18" s="586">
        <v>802.34500000000003</v>
      </c>
      <c r="E18" s="586">
        <f>+C18+D18</f>
        <v>842.17600000000004</v>
      </c>
      <c r="F18" s="586">
        <v>42</v>
      </c>
      <c r="G18" s="586"/>
      <c r="H18" s="622">
        <f>+F18+G18</f>
        <v>42</v>
      </c>
      <c r="I18" s="165"/>
    </row>
    <row r="19" spans="1:29" ht="12" customHeight="1" thickBot="1">
      <c r="A19" s="570"/>
      <c r="B19" s="621"/>
      <c r="C19" s="569"/>
      <c r="D19" s="569"/>
      <c r="E19" s="569"/>
      <c r="F19" s="569"/>
      <c r="G19" s="569"/>
      <c r="H19" s="563"/>
      <c r="I19" s="165"/>
    </row>
    <row r="20" spans="1:29" s="323" customFormat="1" ht="20.100000000000001" customHeight="1" thickBot="1">
      <c r="A20" s="623" t="s">
        <v>258</v>
      </c>
      <c r="B20" s="624">
        <v>790</v>
      </c>
      <c r="C20" s="625">
        <v>3859</v>
      </c>
      <c r="D20" s="625">
        <v>0</v>
      </c>
      <c r="E20" s="625">
        <v>3859</v>
      </c>
      <c r="F20" s="625">
        <v>3988</v>
      </c>
      <c r="G20" s="625">
        <v>0</v>
      </c>
      <c r="H20" s="626">
        <v>3988</v>
      </c>
      <c r="I20" s="322"/>
    </row>
    <row r="21" spans="1:29" ht="12" customHeight="1" thickBot="1">
      <c r="A21" s="570"/>
      <c r="B21" s="621"/>
      <c r="C21" s="569"/>
      <c r="D21" s="569"/>
      <c r="E21" s="569"/>
      <c r="F21" s="569"/>
      <c r="G21" s="569"/>
      <c r="H21" s="563"/>
      <c r="I21" s="165"/>
    </row>
    <row r="22" spans="1:29" ht="20.100000000000001" customHeight="1" thickBot="1">
      <c r="A22" s="584" t="s">
        <v>506</v>
      </c>
      <c r="B22" s="620">
        <v>22</v>
      </c>
      <c r="C22" s="573" t="s">
        <v>167</v>
      </c>
      <c r="D22" s="573" t="s">
        <v>167</v>
      </c>
      <c r="E22" s="573" t="s">
        <v>167</v>
      </c>
      <c r="F22" s="586">
        <v>41.207000000000001</v>
      </c>
      <c r="G22" s="586">
        <v>1054.07</v>
      </c>
      <c r="H22" s="622">
        <f>+F22+G22</f>
        <v>1095.277</v>
      </c>
      <c r="I22" s="165" t="s">
        <v>495</v>
      </c>
    </row>
    <row r="23" spans="1:29" ht="12" customHeight="1" thickBot="1">
      <c r="A23" s="570"/>
      <c r="B23" s="621"/>
      <c r="C23" s="571"/>
      <c r="D23" s="571"/>
      <c r="E23" s="571"/>
      <c r="F23" s="627"/>
      <c r="G23" s="627"/>
      <c r="H23" s="628"/>
      <c r="I23" s="165"/>
    </row>
    <row r="24" spans="1:29" s="323" customFormat="1" ht="20.100000000000001" customHeight="1" thickBot="1">
      <c r="A24" s="623" t="s">
        <v>259</v>
      </c>
      <c r="B24" s="624">
        <v>790</v>
      </c>
      <c r="C24" s="629"/>
      <c r="D24" s="629"/>
      <c r="E24" s="813">
        <f>+E20+E18</f>
        <v>4701.1760000000004</v>
      </c>
      <c r="F24" s="625">
        <v>3988</v>
      </c>
      <c r="G24" s="625">
        <v>0</v>
      </c>
      <c r="H24" s="626">
        <f>+H22+H20+H18</f>
        <v>5125.277</v>
      </c>
      <c r="I24" s="322"/>
    </row>
    <row r="25" spans="1:29" s="40" customFormat="1">
      <c r="A25" s="566" t="s">
        <v>609</v>
      </c>
      <c r="B25" s="567"/>
      <c r="C25" s="564"/>
      <c r="D25" s="564"/>
      <c r="E25" s="564"/>
      <c r="F25" s="564"/>
      <c r="G25" s="564"/>
      <c r="H25" s="565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</row>
    <row r="26" spans="1:29" ht="20.100000000000001" customHeight="1" thickBot="1">
      <c r="A26" s="576"/>
      <c r="B26" s="589"/>
      <c r="C26" s="577"/>
      <c r="D26" s="577"/>
      <c r="E26" s="577"/>
      <c r="F26" s="577"/>
      <c r="G26" s="577"/>
      <c r="H26" s="590"/>
      <c r="I26" s="165"/>
    </row>
    <row r="27" spans="1:29">
      <c r="I27" s="165"/>
    </row>
    <row r="28" spans="1:29">
      <c r="I28" s="165"/>
    </row>
    <row r="29" spans="1:29">
      <c r="I29" s="165"/>
    </row>
    <row r="30" spans="1:29">
      <c r="I30" s="165"/>
    </row>
    <row r="31" spans="1:29">
      <c r="I31" s="165"/>
    </row>
    <row r="32" spans="1:29">
      <c r="I32" s="165"/>
    </row>
    <row r="33" spans="9:9">
      <c r="I33" s="165"/>
    </row>
    <row r="34" spans="9:9">
      <c r="I34" s="165"/>
    </row>
  </sheetData>
  <mergeCells count="2">
    <mergeCell ref="F8:H8"/>
    <mergeCell ref="F3:G3"/>
  </mergeCells>
  <phoneticPr fontId="6" type="noConversion"/>
  <printOptions horizontalCentered="1" verticalCentered="1"/>
  <pageMargins left="0.25" right="0" top="0.5" bottom="0.25" header="0.5" footer="0.5"/>
  <pageSetup scale="85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0">
    <tabColor rgb="FFC00000"/>
    <pageSetUpPr fitToPage="1"/>
  </sheetPr>
  <dimension ref="A1:P69"/>
  <sheetViews>
    <sheetView topLeftCell="B19" workbookViewId="0">
      <selection activeCell="D46" sqref="D46"/>
    </sheetView>
  </sheetViews>
  <sheetFormatPr defaultRowHeight="16.5"/>
  <cols>
    <col min="1" max="1" width="5.5703125" style="214" customWidth="1"/>
    <col min="2" max="2" width="36.85546875" style="214" customWidth="1"/>
    <col min="3" max="3" width="13.140625" style="214" customWidth="1"/>
    <col min="4" max="4" width="12.7109375" style="214" customWidth="1"/>
    <col min="5" max="5" width="11.28515625" style="214" customWidth="1"/>
    <col min="6" max="6" width="15.5703125" style="214" customWidth="1"/>
    <col min="7" max="7" width="15.140625" style="214" customWidth="1"/>
    <col min="8" max="8" width="16" style="214" customWidth="1"/>
    <col min="9" max="9" width="13.28515625" style="214" customWidth="1"/>
    <col min="10" max="16" width="9.140625" style="165"/>
  </cols>
  <sheetData>
    <row r="1" spans="1:16">
      <c r="A1" s="641"/>
      <c r="B1" s="642"/>
      <c r="C1" s="642"/>
      <c r="D1" s="642"/>
      <c r="E1" s="642"/>
      <c r="F1" s="642"/>
      <c r="G1" s="647" t="s">
        <v>433</v>
      </c>
      <c r="H1" s="647"/>
      <c r="I1" s="643"/>
      <c r="K1" s="214"/>
    </row>
    <row r="2" spans="1:16" ht="17.25" thickBot="1">
      <c r="A2" s="644"/>
      <c r="B2" s="645"/>
      <c r="C2" s="645"/>
      <c r="D2" s="645"/>
      <c r="E2" s="645"/>
      <c r="F2" s="645"/>
      <c r="G2" s="645"/>
      <c r="H2" s="645"/>
      <c r="I2" s="646"/>
      <c r="J2" s="214"/>
      <c r="K2" s="214"/>
    </row>
    <row r="3" spans="1:16">
      <c r="A3" s="641"/>
      <c r="B3" s="642"/>
      <c r="C3" s="642"/>
      <c r="D3" s="642"/>
      <c r="E3" s="642"/>
      <c r="F3" s="642"/>
      <c r="G3" s="642"/>
      <c r="H3" s="642"/>
      <c r="I3" s="643"/>
      <c r="K3" s="214"/>
    </row>
    <row r="4" spans="1:16">
      <c r="A4" s="633" t="s">
        <v>686</v>
      </c>
      <c r="B4" s="630"/>
      <c r="C4" s="630"/>
      <c r="D4" s="630"/>
      <c r="E4" s="630"/>
      <c r="F4" s="630"/>
      <c r="G4" s="630"/>
      <c r="H4" s="630"/>
      <c r="I4" s="634"/>
      <c r="J4" s="214"/>
      <c r="K4" s="214"/>
    </row>
    <row r="5" spans="1:16" ht="17.25" customHeight="1">
      <c r="A5" s="633"/>
      <c r="B5" s="630"/>
      <c r="C5" s="630"/>
      <c r="D5" s="630"/>
      <c r="E5" s="630"/>
      <c r="F5" s="630"/>
      <c r="G5" s="630"/>
      <c r="H5" s="630"/>
      <c r="I5" s="634"/>
      <c r="J5" s="214"/>
      <c r="K5" s="214"/>
    </row>
    <row r="6" spans="1:16">
      <c r="A6" s="633" t="s">
        <v>498</v>
      </c>
      <c r="B6" s="630"/>
      <c r="C6" s="630"/>
      <c r="D6" s="630"/>
      <c r="E6" s="630"/>
      <c r="F6" s="630"/>
      <c r="G6" s="630"/>
      <c r="H6" s="630"/>
      <c r="I6" s="634"/>
      <c r="L6"/>
      <c r="M6"/>
      <c r="N6"/>
      <c r="O6"/>
      <c r="P6"/>
    </row>
    <row r="7" spans="1:16">
      <c r="A7" s="633"/>
      <c r="B7" s="630"/>
      <c r="C7" s="630"/>
      <c r="D7" s="630"/>
      <c r="E7" s="630"/>
      <c r="F7" s="630"/>
      <c r="G7" s="630"/>
      <c r="H7" s="630"/>
      <c r="I7" s="634"/>
      <c r="L7"/>
      <c r="M7"/>
      <c r="N7"/>
      <c r="O7"/>
      <c r="P7"/>
    </row>
    <row r="8" spans="1:16">
      <c r="A8" s="633"/>
      <c r="B8" s="630"/>
      <c r="C8" s="630"/>
      <c r="D8" s="630"/>
      <c r="E8" s="630"/>
      <c r="F8" s="630"/>
      <c r="G8" s="630"/>
      <c r="H8" s="630"/>
      <c r="I8" s="634"/>
      <c r="L8"/>
      <c r="M8"/>
      <c r="N8"/>
      <c r="O8"/>
      <c r="P8"/>
    </row>
    <row r="9" spans="1:16" ht="17.25" thickBot="1">
      <c r="A9" s="644"/>
      <c r="B9" s="645"/>
      <c r="C9" s="645"/>
      <c r="D9" s="645"/>
      <c r="E9" s="645"/>
      <c r="F9" s="645"/>
      <c r="G9" s="645" t="s">
        <v>152</v>
      </c>
      <c r="H9" s="645"/>
      <c r="I9" s="646"/>
      <c r="J9" s="214"/>
      <c r="K9" s="214"/>
    </row>
    <row r="10" spans="1:16" s="257" customFormat="1" ht="17.25" thickBot="1">
      <c r="A10" s="635"/>
      <c r="B10" s="635"/>
      <c r="C10" s="635"/>
      <c r="D10" s="648"/>
      <c r="E10" s="649"/>
      <c r="F10" s="649" t="s">
        <v>153</v>
      </c>
      <c r="G10" s="649"/>
      <c r="H10" s="649"/>
      <c r="I10" s="650"/>
      <c r="J10" s="256"/>
      <c r="K10" s="256"/>
      <c r="L10" s="256"/>
      <c r="M10" s="256"/>
      <c r="N10" s="256"/>
      <c r="O10" s="256"/>
      <c r="P10" s="256"/>
    </row>
    <row r="11" spans="1:16" s="257" customFormat="1" ht="17.25" thickBot="1">
      <c r="A11" s="637" t="s">
        <v>154</v>
      </c>
      <c r="B11" s="637" t="s">
        <v>155</v>
      </c>
      <c r="C11" s="637" t="s">
        <v>156</v>
      </c>
      <c r="D11" s="636"/>
      <c r="E11" s="651" t="s">
        <v>157</v>
      </c>
      <c r="F11" s="652"/>
      <c r="G11" s="652"/>
      <c r="H11" s="652"/>
      <c r="I11" s="653"/>
      <c r="J11" s="256"/>
      <c r="K11" s="256"/>
      <c r="L11" s="256"/>
      <c r="M11" s="256"/>
      <c r="N11" s="256"/>
      <c r="O11" s="256"/>
      <c r="P11" s="256"/>
    </row>
    <row r="12" spans="1:16" s="257" customFormat="1" ht="16.5" customHeight="1">
      <c r="A12" s="637" t="s">
        <v>158</v>
      </c>
      <c r="B12" s="637" t="s">
        <v>159</v>
      </c>
      <c r="C12" s="637" t="s">
        <v>160</v>
      </c>
      <c r="D12" s="637" t="s">
        <v>161</v>
      </c>
      <c r="E12" s="637" t="s">
        <v>162</v>
      </c>
      <c r="F12" s="637" t="s">
        <v>163</v>
      </c>
      <c r="G12" s="638" t="s">
        <v>164</v>
      </c>
      <c r="H12" s="1122" t="s">
        <v>381</v>
      </c>
      <c r="I12" s="635" t="s">
        <v>72</v>
      </c>
      <c r="J12" s="256"/>
      <c r="K12" s="256"/>
      <c r="L12" s="256"/>
      <c r="M12" s="256"/>
      <c r="N12" s="256"/>
      <c r="O12" s="256"/>
      <c r="P12" s="256"/>
    </row>
    <row r="13" spans="1:16" s="257" customFormat="1" ht="20.25" customHeight="1" thickBot="1">
      <c r="A13" s="654"/>
      <c r="B13" s="637"/>
      <c r="C13" s="637"/>
      <c r="D13" s="637"/>
      <c r="E13" s="637"/>
      <c r="F13" s="637" t="s">
        <v>165</v>
      </c>
      <c r="G13" s="638" t="s">
        <v>166</v>
      </c>
      <c r="H13" s="1123"/>
      <c r="I13" s="637" t="s">
        <v>380</v>
      </c>
      <c r="J13" s="256"/>
      <c r="K13" s="256"/>
      <c r="L13" s="256"/>
      <c r="M13" s="256"/>
      <c r="N13" s="256"/>
      <c r="O13" s="256"/>
      <c r="P13" s="256"/>
    </row>
    <row r="14" spans="1:16" s="257" customFormat="1" ht="17.25" thickBot="1">
      <c r="A14" s="655">
        <v>1</v>
      </c>
      <c r="B14" s="656">
        <v>2</v>
      </c>
      <c r="C14" s="656">
        <v>3</v>
      </c>
      <c r="D14" s="656">
        <v>4</v>
      </c>
      <c r="E14" s="656">
        <v>5</v>
      </c>
      <c r="F14" s="656">
        <v>6</v>
      </c>
      <c r="G14" s="656">
        <v>7</v>
      </c>
      <c r="H14" s="656">
        <v>8</v>
      </c>
      <c r="I14" s="656">
        <v>9</v>
      </c>
      <c r="J14" s="256"/>
      <c r="K14" s="256"/>
      <c r="L14" s="256"/>
      <c r="M14" s="256"/>
      <c r="N14" s="256"/>
      <c r="O14" s="256"/>
      <c r="P14" s="256"/>
    </row>
    <row r="15" spans="1:16" s="257" customFormat="1" ht="17.25" thickBot="1">
      <c r="A15" s="651" t="s">
        <v>499</v>
      </c>
      <c r="B15" s="648"/>
      <c r="C15" s="639" t="s">
        <v>167</v>
      </c>
      <c r="D15" s="639"/>
      <c r="E15" s="657"/>
      <c r="F15" s="657"/>
      <c r="G15" s="657"/>
      <c r="H15" s="670"/>
      <c r="I15" s="658">
        <v>0</v>
      </c>
      <c r="J15" s="256"/>
      <c r="K15" s="256"/>
      <c r="L15" s="256"/>
      <c r="M15" s="256"/>
      <c r="N15" s="256"/>
      <c r="O15" s="256"/>
      <c r="P15" s="256"/>
    </row>
    <row r="16" spans="1:16" s="257" customFormat="1" ht="17.25" thickBot="1">
      <c r="A16" s="659"/>
      <c r="B16" s="636"/>
      <c r="C16" s="636"/>
      <c r="D16" s="660"/>
      <c r="E16" s="660"/>
      <c r="F16" s="660"/>
      <c r="G16" s="660"/>
      <c r="H16" s="660"/>
      <c r="I16" s="661"/>
      <c r="J16" s="256"/>
      <c r="K16" s="256"/>
      <c r="L16" s="256"/>
      <c r="M16" s="256"/>
      <c r="N16" s="256"/>
      <c r="O16" s="256"/>
      <c r="P16" s="256"/>
    </row>
    <row r="17" spans="1:10" ht="17.25" thickBot="1">
      <c r="A17" s="662" t="s">
        <v>500</v>
      </c>
      <c r="B17" s="663"/>
      <c r="C17" s="663"/>
      <c r="D17" s="664"/>
      <c r="E17" s="664"/>
      <c r="F17" s="664"/>
      <c r="G17" s="664"/>
      <c r="H17" s="664"/>
      <c r="I17" s="665"/>
    </row>
    <row r="18" spans="1:10">
      <c r="A18" s="666">
        <v>1</v>
      </c>
      <c r="B18" s="674" t="s">
        <v>687</v>
      </c>
      <c r="C18" s="674" t="s">
        <v>688</v>
      </c>
      <c r="D18" s="672">
        <v>2.39656</v>
      </c>
      <c r="E18" s="672">
        <v>7.4817600000000004</v>
      </c>
      <c r="F18" s="672">
        <v>8.5742016000000003</v>
      </c>
      <c r="G18" s="673">
        <v>4.5343999999999998</v>
      </c>
      <c r="H18" s="667">
        <v>0</v>
      </c>
      <c r="I18" s="667">
        <v>20.590361600000001</v>
      </c>
    </row>
    <row r="19" spans="1:10">
      <c r="A19" s="666">
        <v>2</v>
      </c>
      <c r="B19" s="671" t="s">
        <v>689</v>
      </c>
      <c r="C19" s="671" t="s">
        <v>690</v>
      </c>
      <c r="D19" s="672">
        <v>9.2577800000000003</v>
      </c>
      <c r="E19" s="672">
        <v>20</v>
      </c>
      <c r="F19" s="672">
        <v>36.755006400000006</v>
      </c>
      <c r="G19" s="673">
        <v>2.6166</v>
      </c>
      <c r="H19" s="667">
        <v>0</v>
      </c>
      <c r="I19" s="661">
        <v>59.371606400000005</v>
      </c>
    </row>
    <row r="20" spans="1:10">
      <c r="A20" s="640">
        <v>3</v>
      </c>
      <c r="B20" s="674" t="s">
        <v>691</v>
      </c>
      <c r="C20" s="671" t="s">
        <v>690</v>
      </c>
      <c r="D20" s="672">
        <v>3.1114799999999998</v>
      </c>
      <c r="E20" s="672">
        <v>10.67352</v>
      </c>
      <c r="F20" s="672">
        <v>12.232003200000001</v>
      </c>
      <c r="G20" s="673">
        <v>6.4688000000000008</v>
      </c>
      <c r="H20" s="667">
        <v>0</v>
      </c>
      <c r="I20" s="667">
        <v>29.374323200000003</v>
      </c>
    </row>
    <row r="21" spans="1:10">
      <c r="A21" s="666">
        <v>4</v>
      </c>
      <c r="B21" s="674" t="s">
        <v>692</v>
      </c>
      <c r="C21" s="671" t="s">
        <v>693</v>
      </c>
      <c r="D21" s="672">
        <v>1.86124</v>
      </c>
      <c r="E21" s="672">
        <v>10.67352</v>
      </c>
      <c r="F21" s="672">
        <v>12.232010000000001</v>
      </c>
      <c r="G21" s="673">
        <v>6.4687999999999999</v>
      </c>
      <c r="H21" s="667">
        <v>0</v>
      </c>
      <c r="I21" s="667">
        <v>29.37433</v>
      </c>
    </row>
    <row r="22" spans="1:10">
      <c r="A22" s="666">
        <v>5</v>
      </c>
      <c r="B22" s="674" t="s">
        <v>694</v>
      </c>
      <c r="C22" s="671" t="s">
        <v>693</v>
      </c>
      <c r="D22" s="672">
        <v>1.8086800000000001</v>
      </c>
      <c r="E22" s="672">
        <v>10.36464</v>
      </c>
      <c r="F22" s="672">
        <v>11.878030000000001</v>
      </c>
      <c r="G22" s="673">
        <v>6.2816000000000001</v>
      </c>
      <c r="H22" s="667">
        <v>0</v>
      </c>
      <c r="I22" s="667">
        <v>28.524270000000001</v>
      </c>
    </row>
    <row r="23" spans="1:10">
      <c r="A23" s="640">
        <v>6</v>
      </c>
      <c r="B23" s="674" t="s">
        <v>695</v>
      </c>
      <c r="C23" s="671" t="s">
        <v>693</v>
      </c>
      <c r="D23" s="672">
        <v>1.49332</v>
      </c>
      <c r="E23" s="672">
        <v>8.5113599999999998</v>
      </c>
      <c r="F23" s="672">
        <v>9.7541399999999996</v>
      </c>
      <c r="G23" s="673">
        <v>4.3932399999999996</v>
      </c>
      <c r="H23" s="667">
        <v>0</v>
      </c>
      <c r="I23" s="661">
        <v>22.658739999999998</v>
      </c>
    </row>
    <row r="24" spans="1:10">
      <c r="A24" s="666">
        <v>7</v>
      </c>
      <c r="B24" s="674" t="s">
        <v>696</v>
      </c>
      <c r="C24" s="674" t="s">
        <v>697</v>
      </c>
      <c r="D24" s="672">
        <v>3.5110000000000001</v>
      </c>
      <c r="E24" s="672">
        <v>20</v>
      </c>
      <c r="F24" s="672">
        <v>26.253579999999999</v>
      </c>
      <c r="G24" s="673">
        <v>13.884</v>
      </c>
      <c r="H24" s="667">
        <v>0</v>
      </c>
      <c r="I24" s="667">
        <v>60.13758</v>
      </c>
      <c r="J24" s="165" t="s">
        <v>495</v>
      </c>
    </row>
    <row r="25" spans="1:10">
      <c r="A25" s="666">
        <v>8</v>
      </c>
      <c r="B25" s="674" t="s">
        <v>698</v>
      </c>
      <c r="C25" s="674" t="s">
        <v>697</v>
      </c>
      <c r="D25" s="672">
        <v>2.4866000000000001</v>
      </c>
      <c r="E25" s="672">
        <v>16.147559999999999</v>
      </c>
      <c r="F25" s="672">
        <v>18.505330000000001</v>
      </c>
      <c r="G25" s="673">
        <v>9.7864000000000004</v>
      </c>
      <c r="H25" s="667">
        <v>0</v>
      </c>
      <c r="I25" s="667">
        <v>44.43929</v>
      </c>
    </row>
    <row r="26" spans="1:10">
      <c r="A26" s="640">
        <v>9</v>
      </c>
      <c r="B26" s="674" t="s">
        <v>699</v>
      </c>
      <c r="C26" s="674" t="s">
        <v>700</v>
      </c>
      <c r="D26" s="672">
        <v>4.1641250000000003</v>
      </c>
      <c r="E26" s="672">
        <v>20</v>
      </c>
      <c r="F26" s="672">
        <v>35.693069999999999</v>
      </c>
      <c r="G26" s="673">
        <v>18.876000000000001</v>
      </c>
      <c r="H26" s="667">
        <v>0</v>
      </c>
      <c r="I26" s="667">
        <v>74.569069999999996</v>
      </c>
    </row>
    <row r="27" spans="1:10">
      <c r="A27" s="666">
        <v>10</v>
      </c>
      <c r="B27" s="674" t="s">
        <v>701</v>
      </c>
      <c r="C27" s="674" t="s">
        <v>700</v>
      </c>
      <c r="D27" s="672">
        <v>1.4500500000000001</v>
      </c>
      <c r="E27" s="672">
        <v>9.3797599999999992</v>
      </c>
      <c r="F27" s="672">
        <v>12.232010000000001</v>
      </c>
      <c r="G27" s="673">
        <v>6.4687999999999999</v>
      </c>
      <c r="H27" s="667">
        <v>0</v>
      </c>
      <c r="I27" s="661">
        <v>28.080570000000002</v>
      </c>
    </row>
    <row r="28" spans="1:10">
      <c r="A28" s="666">
        <v>11</v>
      </c>
      <c r="B28" s="674" t="s">
        <v>702</v>
      </c>
      <c r="C28" s="674" t="s">
        <v>700</v>
      </c>
      <c r="D28" s="672">
        <v>0.82897500000000002</v>
      </c>
      <c r="E28" s="672">
        <v>4.26478</v>
      </c>
      <c r="F28" s="672">
        <v>6.8632999999999997</v>
      </c>
      <c r="G28" s="673">
        <v>3.53281</v>
      </c>
      <c r="H28" s="667">
        <v>0</v>
      </c>
      <c r="I28" s="667">
        <v>14.66089</v>
      </c>
    </row>
    <row r="29" spans="1:10">
      <c r="A29" s="640">
        <v>12</v>
      </c>
      <c r="B29" s="674" t="s">
        <v>703</v>
      </c>
      <c r="C29" s="674" t="s">
        <v>704</v>
      </c>
      <c r="D29" s="672">
        <v>1.2428999999999999</v>
      </c>
      <c r="E29" s="672">
        <v>10</v>
      </c>
      <c r="F29" s="672">
        <v>12.232010000000001</v>
      </c>
      <c r="G29" s="673">
        <v>6.4687999999999999</v>
      </c>
      <c r="H29" s="667">
        <v>0</v>
      </c>
      <c r="I29" s="667">
        <v>28.700810000000004</v>
      </c>
    </row>
    <row r="30" spans="1:10">
      <c r="A30" s="666">
        <v>13</v>
      </c>
      <c r="B30" s="674" t="s">
        <v>705</v>
      </c>
      <c r="C30" s="674" t="s">
        <v>704</v>
      </c>
      <c r="D30" s="672">
        <v>0.99719999999999998</v>
      </c>
      <c r="E30" s="672">
        <v>8.5113599999999998</v>
      </c>
      <c r="F30" s="672">
        <v>9.7541399999999996</v>
      </c>
      <c r="G30" s="673">
        <v>5.0724200000000002</v>
      </c>
      <c r="H30" s="667">
        <v>0</v>
      </c>
      <c r="I30" s="667">
        <v>23.33792</v>
      </c>
    </row>
    <row r="31" spans="1:10">
      <c r="A31" s="666">
        <v>14</v>
      </c>
      <c r="B31" s="674" t="s">
        <v>706</v>
      </c>
      <c r="C31" s="674" t="s">
        <v>704</v>
      </c>
      <c r="D31" s="672">
        <v>0.96989999999999998</v>
      </c>
      <c r="E31" s="672">
        <v>8.2711199999999998</v>
      </c>
      <c r="F31" s="672">
        <v>9.4788200000000007</v>
      </c>
      <c r="G31" s="673">
        <v>5.0128000000000004</v>
      </c>
      <c r="H31" s="667">
        <v>0</v>
      </c>
      <c r="I31" s="661">
        <v>22.762740000000001</v>
      </c>
    </row>
    <row r="32" spans="1:10">
      <c r="A32" s="666">
        <v>15</v>
      </c>
      <c r="B32" s="674" t="s">
        <v>707</v>
      </c>
      <c r="C32" s="674" t="s">
        <v>708</v>
      </c>
      <c r="D32" s="672">
        <v>1.2535000000000001</v>
      </c>
      <c r="E32" s="672">
        <v>12.97296</v>
      </c>
      <c r="F32" s="672">
        <v>14.8672</v>
      </c>
      <c r="G32" s="673">
        <v>11.34</v>
      </c>
      <c r="H32" s="667">
        <v>0</v>
      </c>
      <c r="I32" s="667">
        <v>39.180160000000001</v>
      </c>
    </row>
    <row r="33" spans="1:9">
      <c r="A33" s="640">
        <v>16</v>
      </c>
      <c r="B33" s="674" t="s">
        <v>709</v>
      </c>
      <c r="C33" s="674" t="s">
        <v>710</v>
      </c>
      <c r="D33" s="672">
        <v>0.8286</v>
      </c>
      <c r="E33" s="672">
        <v>10.776149999999999</v>
      </c>
      <c r="F33" s="672">
        <v>12.232003200000001</v>
      </c>
      <c r="G33" s="673">
        <v>6.5309999999999997</v>
      </c>
      <c r="H33" s="667">
        <v>0</v>
      </c>
      <c r="I33" s="667">
        <v>29.539153200000001</v>
      </c>
    </row>
    <row r="34" spans="1:9">
      <c r="A34" s="666">
        <v>17</v>
      </c>
      <c r="B34" s="674" t="s">
        <v>711</v>
      </c>
      <c r="C34" s="674" t="s">
        <v>712</v>
      </c>
      <c r="D34" s="672">
        <v>0.43230000000000002</v>
      </c>
      <c r="E34" s="672">
        <v>7.4150999999999998</v>
      </c>
      <c r="F34" s="672">
        <v>8.4168768000000007</v>
      </c>
      <c r="G34" s="673">
        <v>4.4939999999999998</v>
      </c>
      <c r="H34" s="667">
        <v>0</v>
      </c>
      <c r="I34" s="661">
        <v>20.325976799999999</v>
      </c>
    </row>
    <row r="35" spans="1:9">
      <c r="A35" s="666">
        <v>18</v>
      </c>
      <c r="B35" s="674" t="s">
        <v>713</v>
      </c>
      <c r="C35" s="674" t="s">
        <v>712</v>
      </c>
      <c r="D35" s="672">
        <v>0.43230000000000002</v>
      </c>
      <c r="E35" s="672">
        <v>7.4150999999999998</v>
      </c>
      <c r="F35" s="672">
        <v>8.4168768000000007</v>
      </c>
      <c r="G35" s="673">
        <v>4.4939999999999998</v>
      </c>
      <c r="H35" s="667">
        <v>0</v>
      </c>
      <c r="I35" s="667">
        <v>20.325976799999999</v>
      </c>
    </row>
    <row r="36" spans="1:9">
      <c r="A36" s="666">
        <v>19</v>
      </c>
      <c r="B36" s="674" t="s">
        <v>714</v>
      </c>
      <c r="C36" s="674" t="s">
        <v>715</v>
      </c>
      <c r="D36" s="672">
        <v>0.63485000000000003</v>
      </c>
      <c r="E36" s="672">
        <v>20</v>
      </c>
      <c r="F36" s="672">
        <v>38.111932800000005</v>
      </c>
      <c r="G36" s="673">
        <v>20.736599999999999</v>
      </c>
      <c r="H36" s="667">
        <v>0</v>
      </c>
      <c r="I36" s="667">
        <v>78.848532800000001</v>
      </c>
    </row>
    <row r="37" spans="1:9">
      <c r="A37" s="640">
        <v>20</v>
      </c>
      <c r="B37" s="674" t="s">
        <v>716</v>
      </c>
      <c r="C37" s="674" t="s">
        <v>715</v>
      </c>
      <c r="D37" s="672">
        <v>0.29327500000000001</v>
      </c>
      <c r="E37" s="672">
        <v>15.659985000000001</v>
      </c>
      <c r="F37" s="672">
        <v>17.443387200000004</v>
      </c>
      <c r="G37" s="673">
        <v>9.4908999999999999</v>
      </c>
      <c r="H37" s="667">
        <v>0</v>
      </c>
      <c r="I37" s="667">
        <v>42.594272200000006</v>
      </c>
    </row>
    <row r="38" spans="1:9">
      <c r="A38" s="666">
        <v>21</v>
      </c>
      <c r="B38" s="674" t="s">
        <v>717</v>
      </c>
      <c r="C38" s="674" t="s">
        <v>715</v>
      </c>
      <c r="D38" s="672">
        <v>0.14410000000000001</v>
      </c>
      <c r="E38" s="672">
        <v>7.5563399999999996</v>
      </c>
      <c r="F38" s="672">
        <v>8.4168768000000007</v>
      </c>
      <c r="G38" s="673">
        <v>4.5796000000000001</v>
      </c>
      <c r="H38" s="667">
        <v>0</v>
      </c>
      <c r="I38" s="661">
        <v>20.552816799999999</v>
      </c>
    </row>
    <row r="39" spans="1:9">
      <c r="A39" s="666">
        <v>22</v>
      </c>
      <c r="B39" s="674" t="s">
        <v>718</v>
      </c>
      <c r="C39" s="674" t="s">
        <v>715</v>
      </c>
      <c r="D39" s="672">
        <v>0.23250000000000001</v>
      </c>
      <c r="E39" s="672">
        <v>12.358499999999999</v>
      </c>
      <c r="F39" s="672">
        <v>13.765920000000003</v>
      </c>
      <c r="G39" s="673">
        <v>7.49</v>
      </c>
      <c r="H39" s="667">
        <v>0</v>
      </c>
      <c r="I39" s="667">
        <v>33.614420000000003</v>
      </c>
    </row>
    <row r="40" spans="1:9" ht="17.25" thickBot="1">
      <c r="A40" s="666">
        <v>23</v>
      </c>
      <c r="B40" s="674" t="s">
        <v>719</v>
      </c>
      <c r="C40" s="674" t="s">
        <v>720</v>
      </c>
      <c r="D40" s="675">
        <v>0</v>
      </c>
      <c r="E40" s="672">
        <v>11.316855</v>
      </c>
      <c r="F40" s="672">
        <v>12.605649600000001</v>
      </c>
      <c r="G40" s="673">
        <v>6.8586999999999989</v>
      </c>
      <c r="H40" s="667">
        <v>0</v>
      </c>
      <c r="I40" s="667">
        <v>30.781204600000002</v>
      </c>
    </row>
    <row r="41" spans="1:9" ht="17.25" thickBot="1">
      <c r="A41" s="668"/>
      <c r="B41" s="639" t="s">
        <v>102</v>
      </c>
      <c r="C41" s="669"/>
      <c r="D41" s="657">
        <v>39.831235000000007</v>
      </c>
      <c r="E41" s="657">
        <v>269.75036999999998</v>
      </c>
      <c r="F41" s="657">
        <v>356.71437440000005</v>
      </c>
      <c r="G41" s="657">
        <v>175.88027000000002</v>
      </c>
      <c r="H41" s="657">
        <v>0</v>
      </c>
      <c r="I41" s="658">
        <v>802.3450144000002</v>
      </c>
    </row>
    <row r="42" spans="1:9" ht="17.25" thickBot="1">
      <c r="A42" s="633"/>
      <c r="B42" s="630"/>
      <c r="C42" s="630"/>
      <c r="D42" s="660"/>
      <c r="E42" s="660"/>
      <c r="F42" s="660"/>
      <c r="G42" s="660"/>
      <c r="H42" s="660"/>
      <c r="I42" s="661"/>
    </row>
    <row r="43" spans="1:9" ht="17.25" thickBot="1">
      <c r="A43" s="662" t="s">
        <v>501</v>
      </c>
      <c r="B43" s="663"/>
      <c r="C43" s="663"/>
      <c r="D43" s="664"/>
      <c r="E43" s="664"/>
      <c r="F43" s="664"/>
      <c r="G43" s="664"/>
      <c r="H43" s="664"/>
      <c r="I43" s="665"/>
    </row>
    <row r="44" spans="1:9">
      <c r="A44" s="633">
        <v>1</v>
      </c>
      <c r="B44" s="674" t="s">
        <v>719</v>
      </c>
      <c r="C44" s="674" t="s">
        <v>720</v>
      </c>
      <c r="D44" s="672">
        <v>2.6880999999999999</v>
      </c>
      <c r="E44" s="672">
        <v>0</v>
      </c>
      <c r="F44" s="672">
        <v>0</v>
      </c>
      <c r="G44" s="673">
        <v>0</v>
      </c>
      <c r="H44" s="667">
        <v>0</v>
      </c>
      <c r="I44" s="661">
        <v>0</v>
      </c>
    </row>
    <row r="45" spans="1:9">
      <c r="A45" s="676">
        <v>2</v>
      </c>
      <c r="B45" s="677" t="s">
        <v>721</v>
      </c>
      <c r="C45" s="677" t="s">
        <v>722</v>
      </c>
      <c r="D45" s="672">
        <v>1.489465</v>
      </c>
      <c r="E45" s="672">
        <v>6.7265550000000003</v>
      </c>
      <c r="F45" s="672">
        <v>7.4925936000000011</v>
      </c>
      <c r="G45" s="673">
        <v>4.0766999999999998</v>
      </c>
      <c r="H45" s="667">
        <v>0</v>
      </c>
      <c r="I45" s="667">
        <v>18.295848599999999</v>
      </c>
    </row>
    <row r="46" spans="1:9">
      <c r="A46" s="633">
        <v>3</v>
      </c>
      <c r="B46" s="677" t="s">
        <v>723</v>
      </c>
      <c r="C46" s="677" t="s">
        <v>724</v>
      </c>
      <c r="D46" s="672">
        <v>2.473096</v>
      </c>
      <c r="E46" s="672">
        <v>19.261604999999999</v>
      </c>
      <c r="F46" s="672">
        <v>21.455169600000005</v>
      </c>
      <c r="G46" s="673">
        <v>11.6737</v>
      </c>
      <c r="H46" s="667">
        <v>0</v>
      </c>
      <c r="I46" s="667">
        <v>52.390474600000005</v>
      </c>
    </row>
    <row r="47" spans="1:9">
      <c r="A47" s="633">
        <v>4</v>
      </c>
      <c r="B47" s="677" t="s">
        <v>725</v>
      </c>
      <c r="C47" s="677" t="s">
        <v>724</v>
      </c>
      <c r="D47" s="672">
        <v>2.6430799999999999</v>
      </c>
      <c r="E47" s="672">
        <v>13.34718</v>
      </c>
      <c r="F47" s="672">
        <v>14.8671936</v>
      </c>
      <c r="G47" s="673">
        <v>8.0891999999999999</v>
      </c>
      <c r="H47" s="667">
        <v>0</v>
      </c>
      <c r="I47" s="667">
        <v>36.3035736</v>
      </c>
    </row>
    <row r="48" spans="1:9">
      <c r="A48" s="676">
        <v>5</v>
      </c>
      <c r="B48" s="677" t="s">
        <v>726</v>
      </c>
      <c r="C48" s="677" t="s">
        <v>727</v>
      </c>
      <c r="D48" s="672">
        <v>5.27555</v>
      </c>
      <c r="E48" s="672">
        <v>20</v>
      </c>
      <c r="F48" s="672">
        <v>33.234864000000002</v>
      </c>
      <c r="G48" s="673">
        <v>18.082999999999998</v>
      </c>
      <c r="H48" s="667">
        <v>0</v>
      </c>
      <c r="I48" s="661">
        <v>71.317864</v>
      </c>
    </row>
    <row r="49" spans="1:9">
      <c r="A49" s="633">
        <v>6</v>
      </c>
      <c r="B49" s="677" t="s">
        <v>728</v>
      </c>
      <c r="C49" s="677" t="s">
        <v>727</v>
      </c>
      <c r="D49" s="672">
        <v>1.3354200000000001</v>
      </c>
      <c r="E49" s="672">
        <v>7.5563399999999996</v>
      </c>
      <c r="F49" s="672">
        <v>8.4168768000000007</v>
      </c>
      <c r="G49" s="673">
        <v>4.5796000000000001</v>
      </c>
      <c r="H49" s="667">
        <v>0</v>
      </c>
      <c r="I49" s="667">
        <v>20.552816799999999</v>
      </c>
    </row>
    <row r="50" spans="1:9">
      <c r="A50" s="633">
        <v>7</v>
      </c>
      <c r="B50" s="677" t="s">
        <v>729</v>
      </c>
      <c r="C50" s="677" t="s">
        <v>730</v>
      </c>
      <c r="D50" s="672">
        <v>1.7567200000000001</v>
      </c>
      <c r="E50" s="672">
        <v>11.186669999999999</v>
      </c>
      <c r="F50" s="672">
        <v>12.232003200000001</v>
      </c>
      <c r="G50" s="673">
        <v>6.7797999999999998</v>
      </c>
      <c r="H50" s="667">
        <v>0</v>
      </c>
      <c r="I50" s="667">
        <v>30.198473200000002</v>
      </c>
    </row>
    <row r="51" spans="1:9">
      <c r="A51" s="676">
        <v>8</v>
      </c>
      <c r="B51" s="677" t="s">
        <v>731</v>
      </c>
      <c r="C51" s="677" t="s">
        <v>732</v>
      </c>
      <c r="D51" s="672">
        <v>4.8556780999999996</v>
      </c>
      <c r="E51" s="672">
        <v>20</v>
      </c>
      <c r="F51" s="672">
        <v>39.255290784000003</v>
      </c>
      <c r="G51" s="673">
        <v>21.757926000000001</v>
      </c>
      <c r="H51" s="667">
        <v>0</v>
      </c>
      <c r="I51" s="667">
        <v>81.013216784000008</v>
      </c>
    </row>
    <row r="52" spans="1:9">
      <c r="A52" s="633">
        <v>9</v>
      </c>
      <c r="B52" s="677" t="s">
        <v>733</v>
      </c>
      <c r="C52" s="677" t="s">
        <v>732</v>
      </c>
      <c r="D52" s="672">
        <v>1.0100803999999999</v>
      </c>
      <c r="E52" s="672">
        <v>7.2616236000000001</v>
      </c>
      <c r="F52" s="672">
        <v>7.9401826560000019</v>
      </c>
      <c r="G52" s="673">
        <v>4.4009839999999993</v>
      </c>
      <c r="H52" s="667">
        <v>0</v>
      </c>
      <c r="I52" s="661">
        <v>19.602790255999999</v>
      </c>
    </row>
    <row r="53" spans="1:9">
      <c r="A53" s="633">
        <v>10</v>
      </c>
      <c r="B53" s="677" t="s">
        <v>734</v>
      </c>
      <c r="C53" s="677" t="s">
        <v>732</v>
      </c>
      <c r="D53" s="672">
        <v>4.6840440499999998</v>
      </c>
      <c r="E53" s="672">
        <v>20</v>
      </c>
      <c r="F53" s="672">
        <v>37.857656592000005</v>
      </c>
      <c r="G53" s="673">
        <v>20.983263000000004</v>
      </c>
      <c r="H53" s="667">
        <v>0</v>
      </c>
      <c r="I53" s="667">
        <v>78.840919592000006</v>
      </c>
    </row>
    <row r="54" spans="1:9">
      <c r="A54" s="676">
        <v>11</v>
      </c>
      <c r="B54" s="677" t="s">
        <v>735</v>
      </c>
      <c r="C54" s="677" t="s">
        <v>736</v>
      </c>
      <c r="D54" s="672">
        <v>3.5713929999999992</v>
      </c>
      <c r="E54" s="672">
        <v>20</v>
      </c>
      <c r="F54" s="672">
        <v>40.430113728000009</v>
      </c>
      <c r="G54" s="673">
        <v>22.409091999999998</v>
      </c>
      <c r="H54" s="667">
        <v>0</v>
      </c>
      <c r="I54" s="667">
        <v>82.83920572800001</v>
      </c>
    </row>
    <row r="55" spans="1:9">
      <c r="A55" s="633">
        <v>12</v>
      </c>
      <c r="B55" s="677" t="s">
        <v>737</v>
      </c>
      <c r="C55" s="677" t="s">
        <v>736</v>
      </c>
      <c r="D55" s="672">
        <v>0.80854674999999998</v>
      </c>
      <c r="E55" s="672">
        <v>8.169326550000001</v>
      </c>
      <c r="F55" s="672">
        <v>8.9327054880000016</v>
      </c>
      <c r="G55" s="673">
        <v>4.9511069999999995</v>
      </c>
      <c r="H55" s="667">
        <v>0</v>
      </c>
      <c r="I55" s="667">
        <v>22.053139038000005</v>
      </c>
    </row>
    <row r="56" spans="1:9">
      <c r="A56" s="633">
        <v>13</v>
      </c>
      <c r="B56" s="677" t="s">
        <v>738</v>
      </c>
      <c r="C56" s="677" t="s">
        <v>739</v>
      </c>
      <c r="D56" s="672">
        <v>2.2189058000000004</v>
      </c>
      <c r="E56" s="672">
        <v>20</v>
      </c>
      <c r="F56" s="672">
        <v>31.335363696000002</v>
      </c>
      <c r="G56" s="673">
        <v>17.368169000000002</v>
      </c>
      <c r="H56" s="667">
        <v>0</v>
      </c>
      <c r="I56" s="661">
        <v>68.703532695999996</v>
      </c>
    </row>
    <row r="57" spans="1:9">
      <c r="A57" s="676">
        <v>14</v>
      </c>
      <c r="B57" s="677" t="s">
        <v>740</v>
      </c>
      <c r="C57" s="677" t="s">
        <v>739</v>
      </c>
      <c r="D57" s="672">
        <v>0.93111740000000009</v>
      </c>
      <c r="E57" s="672">
        <v>11.874236550000001</v>
      </c>
      <c r="F57" s="672">
        <v>12.983819088000002</v>
      </c>
      <c r="G57" s="673">
        <v>7.1965070000000004</v>
      </c>
      <c r="H57" s="667">
        <v>0</v>
      </c>
      <c r="I57" s="667">
        <v>32.054562638000007</v>
      </c>
    </row>
    <row r="58" spans="1:9">
      <c r="A58" s="633">
        <v>15</v>
      </c>
      <c r="B58" s="677" t="s">
        <v>741</v>
      </c>
      <c r="C58" s="677" t="s">
        <v>742</v>
      </c>
      <c r="D58" s="672">
        <v>1.3966007999999999</v>
      </c>
      <c r="E58" s="672">
        <v>20</v>
      </c>
      <c r="F58" s="672">
        <v>26.251216128000003</v>
      </c>
      <c r="G58" s="673">
        <v>14.550192000000003</v>
      </c>
      <c r="H58" s="667">
        <v>0</v>
      </c>
      <c r="I58" s="667">
        <v>60.801408128000006</v>
      </c>
    </row>
    <row r="59" spans="1:9">
      <c r="A59" s="633">
        <v>16</v>
      </c>
      <c r="B59" s="677" t="s">
        <v>743</v>
      </c>
      <c r="C59" s="677" t="s">
        <v>742</v>
      </c>
      <c r="D59" s="672">
        <v>0.76123499999999999</v>
      </c>
      <c r="E59" s="672">
        <v>12.967185000000001</v>
      </c>
      <c r="F59" s="672">
        <v>14.178897600000003</v>
      </c>
      <c r="G59" s="673">
        <v>7.8589000000000002</v>
      </c>
      <c r="H59" s="667">
        <v>0</v>
      </c>
      <c r="I59" s="667">
        <v>35.004982600000005</v>
      </c>
    </row>
    <row r="60" spans="1:9">
      <c r="A60" s="676">
        <v>17</v>
      </c>
      <c r="B60" s="677" t="s">
        <v>744</v>
      </c>
      <c r="C60" s="677" t="s">
        <v>742</v>
      </c>
      <c r="D60" s="672">
        <v>0.36679649999999991</v>
      </c>
      <c r="E60" s="672">
        <v>6.1131015</v>
      </c>
      <c r="F60" s="672">
        <v>6.6843374400000011</v>
      </c>
      <c r="G60" s="673">
        <v>3.7049099999999999</v>
      </c>
      <c r="H60" s="667">
        <v>0</v>
      </c>
      <c r="I60" s="661">
        <v>16.502348940000001</v>
      </c>
    </row>
    <row r="61" spans="1:9">
      <c r="A61" s="633">
        <v>18</v>
      </c>
      <c r="B61" s="677" t="s">
        <v>745</v>
      </c>
      <c r="C61" s="677" t="s">
        <v>746</v>
      </c>
      <c r="D61" s="672">
        <v>1.3873366</v>
      </c>
      <c r="E61" s="672">
        <v>20</v>
      </c>
      <c r="F61" s="672">
        <v>39.255290784000003</v>
      </c>
      <c r="G61" s="673">
        <v>21.757926000000001</v>
      </c>
      <c r="H61" s="667">
        <v>0</v>
      </c>
      <c r="I61" s="667">
        <v>81.013216784000008</v>
      </c>
    </row>
    <row r="62" spans="1:9">
      <c r="A62" s="633">
        <v>19</v>
      </c>
      <c r="B62" s="677" t="s">
        <v>747</v>
      </c>
      <c r="C62" s="677" t="s">
        <v>746</v>
      </c>
      <c r="D62" s="672">
        <v>0.47906199999999999</v>
      </c>
      <c r="E62" s="672">
        <v>12.226203</v>
      </c>
      <c r="F62" s="672">
        <v>13.368674880000002</v>
      </c>
      <c r="G62" s="673">
        <v>7.4098199999999999</v>
      </c>
      <c r="H62" s="667">
        <v>0</v>
      </c>
      <c r="I62" s="667">
        <v>33.004697880000002</v>
      </c>
    </row>
    <row r="63" spans="1:9">
      <c r="A63" s="676">
        <v>20</v>
      </c>
      <c r="B63" s="677" t="s">
        <v>748</v>
      </c>
      <c r="C63" s="677" t="s">
        <v>749</v>
      </c>
      <c r="D63" s="672">
        <v>0.59523634999999997</v>
      </c>
      <c r="E63" s="672">
        <v>20</v>
      </c>
      <c r="F63" s="672">
        <v>33.644498448</v>
      </c>
      <c r="G63" s="673">
        <v>18.648047000000002</v>
      </c>
      <c r="H63" s="667">
        <v>0</v>
      </c>
      <c r="I63" s="667">
        <v>72.292545447999998</v>
      </c>
    </row>
    <row r="64" spans="1:9">
      <c r="A64" s="633">
        <v>21</v>
      </c>
      <c r="B64" s="677" t="s">
        <v>750</v>
      </c>
      <c r="C64" s="677" t="s">
        <v>749</v>
      </c>
      <c r="D64" s="672">
        <v>0.47939224999999996</v>
      </c>
      <c r="E64" s="672">
        <v>20</v>
      </c>
      <c r="F64" s="672">
        <v>27.041183280000002</v>
      </c>
      <c r="G64" s="673">
        <v>14.988045</v>
      </c>
      <c r="H64" s="667">
        <v>0</v>
      </c>
      <c r="I64" s="661">
        <v>62.029228279999998</v>
      </c>
    </row>
    <row r="65" spans="1:9" ht="17.25" thickBot="1">
      <c r="A65" s="633">
        <v>22</v>
      </c>
      <c r="B65" s="677" t="s">
        <v>751</v>
      </c>
      <c r="C65" s="677" t="s">
        <v>752</v>
      </c>
      <c r="D65" s="672">
        <v>0</v>
      </c>
      <c r="E65" s="672">
        <v>20</v>
      </c>
      <c r="F65" s="672">
        <v>38.120978976000011</v>
      </c>
      <c r="G65" s="673">
        <v>21.129214000000005</v>
      </c>
      <c r="H65" s="667">
        <v>0</v>
      </c>
      <c r="I65" s="667">
        <v>79.250192976000022</v>
      </c>
    </row>
    <row r="66" spans="1:9" ht="17.25" thickBot="1">
      <c r="A66" s="668"/>
      <c r="B66" s="639" t="s">
        <v>168</v>
      </c>
      <c r="C66" s="669"/>
      <c r="D66" s="657">
        <v>41.206855999999995</v>
      </c>
      <c r="E66" s="657">
        <v>316.69002620000003</v>
      </c>
      <c r="F66" s="657">
        <v>474.97891036800007</v>
      </c>
      <c r="G66" s="657">
        <v>262.39610199999998</v>
      </c>
      <c r="H66" s="657">
        <v>0</v>
      </c>
      <c r="I66" s="658">
        <v>1054.0650385680001</v>
      </c>
    </row>
    <row r="67" spans="1:9">
      <c r="A67" s="633"/>
      <c r="B67" s="632" t="s">
        <v>502</v>
      </c>
      <c r="C67" s="630"/>
      <c r="D67" s="675"/>
      <c r="E67" s="630"/>
      <c r="F67" s="630"/>
      <c r="G67" s="630"/>
      <c r="H67" s="630"/>
      <c r="I67" s="634"/>
    </row>
    <row r="68" spans="1:9" ht="17.25" thickBot="1">
      <c r="A68" s="633"/>
      <c r="B68" s="645" t="s">
        <v>169</v>
      </c>
      <c r="C68" s="645"/>
      <c r="D68" s="630"/>
      <c r="E68" s="630"/>
      <c r="F68" s="630"/>
      <c r="G68" s="630"/>
      <c r="H68" s="630"/>
      <c r="I68" s="634"/>
    </row>
    <row r="69" spans="1:9" ht="17.25" thickBot="1">
      <c r="A69" s="644"/>
      <c r="B69" s="632" t="s">
        <v>382</v>
      </c>
      <c r="C69" s="630"/>
      <c r="D69" s="645"/>
      <c r="E69" s="645"/>
      <c r="F69" s="645"/>
      <c r="G69" s="645"/>
      <c r="H69" s="645"/>
      <c r="I69" s="646"/>
    </row>
  </sheetData>
  <mergeCells count="1">
    <mergeCell ref="H12:H13"/>
  </mergeCells>
  <phoneticPr fontId="6" type="noConversion"/>
  <printOptions horizontalCentered="1" verticalCentered="1"/>
  <pageMargins left="0.25" right="0" top="0.5" bottom="0.25" header="0.5" footer="0.5"/>
  <pageSetup paperSize="9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1">
    <tabColor rgb="FFC00000"/>
  </sheetPr>
  <dimension ref="A1:P30"/>
  <sheetViews>
    <sheetView topLeftCell="A2" zoomScale="84" zoomScaleNormal="84" workbookViewId="0">
      <selection activeCell="N25" sqref="N25"/>
    </sheetView>
  </sheetViews>
  <sheetFormatPr defaultRowHeight="16.5"/>
  <cols>
    <col min="1" max="1" width="44.42578125" style="294" customWidth="1"/>
    <col min="2" max="7" width="9.7109375" style="294" customWidth="1"/>
    <col min="8" max="8" width="8.5703125" style="294" customWidth="1"/>
    <col min="9" max="15" width="9.7109375" style="294" customWidth="1"/>
    <col min="16" max="16384" width="9.140625" style="123"/>
  </cols>
  <sheetData>
    <row r="1" spans="1:15">
      <c r="A1" s="26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03" t="s">
        <v>553</v>
      </c>
      <c r="N1" s="261"/>
      <c r="O1" s="262"/>
    </row>
    <row r="2" spans="1:15" ht="17.25" thickBot="1">
      <c r="A2" s="263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15" ht="17.25" thickBot="1">
      <c r="A3" s="26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262"/>
    </row>
    <row r="4" spans="1:15">
      <c r="A4" s="264" t="s">
        <v>60</v>
      </c>
      <c r="B4" s="265"/>
      <c r="C4" s="265"/>
      <c r="D4" s="171"/>
      <c r="E4" s="171"/>
      <c r="F4" s="171"/>
      <c r="G4" s="171"/>
      <c r="H4" s="171"/>
      <c r="I4" s="171"/>
      <c r="J4" s="171"/>
      <c r="K4" s="171"/>
      <c r="L4" s="171"/>
      <c r="M4" s="1124"/>
      <c r="N4" s="1124"/>
      <c r="O4" s="266"/>
    </row>
    <row r="5" spans="1:15" ht="18.75">
      <c r="A5" s="267"/>
      <c r="B5" s="268"/>
      <c r="C5" s="268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5" t="s">
        <v>483</v>
      </c>
      <c r="O5" s="215"/>
    </row>
    <row r="6" spans="1:15">
      <c r="A6" s="267" t="s">
        <v>497</v>
      </c>
      <c r="B6" s="268"/>
      <c r="C6" s="268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15"/>
    </row>
    <row r="7" spans="1:15" ht="17.25" thickBot="1">
      <c r="A7" s="269"/>
      <c r="B7" s="270"/>
      <c r="C7" s="270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 t="s">
        <v>61</v>
      </c>
      <c r="O7" s="271"/>
    </row>
    <row r="8" spans="1:15" ht="16.5" customHeight="1">
      <c r="A8" s="272"/>
      <c r="B8" s="1072" t="s">
        <v>62</v>
      </c>
      <c r="C8" s="1070"/>
      <c r="D8" s="1071"/>
      <c r="E8" s="57" t="s">
        <v>63</v>
      </c>
      <c r="F8" s="1072" t="s">
        <v>62</v>
      </c>
      <c r="G8" s="1070"/>
      <c r="H8" s="1071"/>
      <c r="I8" s="1125" t="s">
        <v>611</v>
      </c>
      <c r="J8" s="1126"/>
      <c r="K8" s="1127"/>
      <c r="L8" s="1072" t="s">
        <v>85</v>
      </c>
      <c r="M8" s="1071"/>
      <c r="N8" s="46" t="s">
        <v>86</v>
      </c>
      <c r="O8" s="58"/>
    </row>
    <row r="9" spans="1:15" ht="17.25" thickBot="1">
      <c r="A9" s="225"/>
      <c r="B9" s="1131" t="s">
        <v>496</v>
      </c>
      <c r="C9" s="1068"/>
      <c r="D9" s="1069"/>
      <c r="E9" s="61" t="s">
        <v>67</v>
      </c>
      <c r="F9" s="1066" t="s">
        <v>591</v>
      </c>
      <c r="G9" s="1067"/>
      <c r="H9" s="1094"/>
      <c r="I9" s="1128"/>
      <c r="J9" s="1129"/>
      <c r="K9" s="1130"/>
      <c r="L9" s="1131" t="s">
        <v>476</v>
      </c>
      <c r="M9" s="1069"/>
      <c r="N9" s="1066" t="s">
        <v>494</v>
      </c>
      <c r="O9" s="1094"/>
    </row>
    <row r="10" spans="1:15" s="274" customFormat="1">
      <c r="A10" s="273" t="s">
        <v>66</v>
      </c>
      <c r="B10" s="67" t="s">
        <v>69</v>
      </c>
      <c r="C10" s="56" t="s">
        <v>69</v>
      </c>
      <c r="D10" s="68" t="s">
        <v>267</v>
      </c>
      <c r="E10" s="61" t="s">
        <v>70</v>
      </c>
      <c r="F10" s="67" t="s">
        <v>69</v>
      </c>
      <c r="G10" s="56" t="s">
        <v>69</v>
      </c>
      <c r="H10" s="68" t="s">
        <v>267</v>
      </c>
      <c r="I10" s="67" t="s">
        <v>69</v>
      </c>
      <c r="J10" s="56" t="s">
        <v>73</v>
      </c>
      <c r="K10" s="68" t="s">
        <v>267</v>
      </c>
      <c r="L10" s="56" t="s">
        <v>73</v>
      </c>
      <c r="M10" s="68" t="s">
        <v>76</v>
      </c>
      <c r="N10" s="56" t="s">
        <v>73</v>
      </c>
      <c r="O10" s="68" t="s">
        <v>267</v>
      </c>
    </row>
    <row r="11" spans="1:15" s="274" customFormat="1">
      <c r="A11" s="225"/>
      <c r="B11" s="59" t="s">
        <v>75</v>
      </c>
      <c r="C11" s="70" t="s">
        <v>68</v>
      </c>
      <c r="D11" s="59" t="s">
        <v>131</v>
      </c>
      <c r="E11" s="61" t="s">
        <v>474</v>
      </c>
      <c r="F11" s="59" t="s">
        <v>75</v>
      </c>
      <c r="G11" s="70" t="s">
        <v>68</v>
      </c>
      <c r="H11" s="59" t="s">
        <v>131</v>
      </c>
      <c r="I11" s="59" t="s">
        <v>75</v>
      </c>
      <c r="J11" s="70" t="s">
        <v>71</v>
      </c>
      <c r="K11" s="59" t="s">
        <v>131</v>
      </c>
      <c r="L11" s="70" t="s">
        <v>71</v>
      </c>
      <c r="M11" s="59"/>
      <c r="N11" s="70" t="s">
        <v>71</v>
      </c>
      <c r="O11" s="59" t="s">
        <v>131</v>
      </c>
    </row>
    <row r="12" spans="1:15" s="274" customFormat="1" ht="17.25" thickBot="1">
      <c r="A12" s="275"/>
      <c r="B12" s="71" t="s">
        <v>478</v>
      </c>
      <c r="C12" s="72" t="s">
        <v>71</v>
      </c>
      <c r="D12" s="71"/>
      <c r="E12" s="63"/>
      <c r="F12" s="71" t="s">
        <v>415</v>
      </c>
      <c r="G12" s="72" t="s">
        <v>71</v>
      </c>
      <c r="H12" s="71"/>
      <c r="I12" s="71" t="s">
        <v>415</v>
      </c>
      <c r="J12" s="63"/>
      <c r="K12" s="71"/>
      <c r="L12" s="75" t="s">
        <v>220</v>
      </c>
      <c r="M12" s="75" t="s">
        <v>79</v>
      </c>
      <c r="N12" s="63"/>
      <c r="O12" s="71"/>
    </row>
    <row r="13" spans="1:15" ht="17.25" thickBot="1">
      <c r="A13" s="276">
        <v>1</v>
      </c>
      <c r="B13" s="177">
        <v>2</v>
      </c>
      <c r="C13" s="76">
        <v>3</v>
      </c>
      <c r="D13" s="177">
        <v>4</v>
      </c>
      <c r="E13" s="76">
        <v>5</v>
      </c>
      <c r="F13" s="177">
        <v>6</v>
      </c>
      <c r="G13" s="76">
        <v>7</v>
      </c>
      <c r="H13" s="177">
        <v>8</v>
      </c>
      <c r="I13" s="76">
        <v>9</v>
      </c>
      <c r="J13" s="177">
        <v>10</v>
      </c>
      <c r="K13" s="76">
        <v>11</v>
      </c>
      <c r="L13" s="78">
        <v>12</v>
      </c>
      <c r="M13" s="78">
        <v>13</v>
      </c>
      <c r="N13" s="177">
        <v>14</v>
      </c>
      <c r="O13" s="76">
        <v>15</v>
      </c>
    </row>
    <row r="14" spans="1:15">
      <c r="A14" s="82" t="s">
        <v>170</v>
      </c>
      <c r="B14" s="277"/>
      <c r="C14" s="277"/>
      <c r="D14" s="278"/>
      <c r="E14" s="278"/>
      <c r="F14" s="278"/>
      <c r="G14" s="821"/>
      <c r="H14" s="278"/>
      <c r="I14" s="278"/>
      <c r="J14" s="278"/>
      <c r="K14" s="278"/>
      <c r="L14" s="278"/>
      <c r="M14" s="278"/>
      <c r="N14" s="278"/>
      <c r="O14" s="279"/>
    </row>
    <row r="15" spans="1:15">
      <c r="A15" s="82" t="s">
        <v>265</v>
      </c>
      <c r="B15" s="277"/>
      <c r="C15" s="277"/>
      <c r="D15" s="278"/>
      <c r="E15" s="278"/>
      <c r="F15" s="278"/>
      <c r="G15" s="821"/>
      <c r="H15" s="278"/>
      <c r="I15" s="278"/>
      <c r="J15" s="278"/>
      <c r="K15" s="278"/>
      <c r="L15" s="278"/>
      <c r="M15" s="278"/>
      <c r="N15" s="278"/>
      <c r="O15" s="279"/>
    </row>
    <row r="16" spans="1:15">
      <c r="A16" s="280" t="s">
        <v>171</v>
      </c>
      <c r="B16" s="277"/>
      <c r="C16" s="816">
        <v>130.691</v>
      </c>
      <c r="D16" s="278"/>
      <c r="F16" s="278"/>
      <c r="G16" s="821">
        <v>52.881999999999998</v>
      </c>
      <c r="H16" s="278"/>
      <c r="I16" s="278"/>
      <c r="J16" s="278">
        <v>150</v>
      </c>
      <c r="K16" s="278"/>
      <c r="L16" s="278">
        <f>J16-D16</f>
        <v>150</v>
      </c>
      <c r="M16" s="278">
        <f>K16-I16</f>
        <v>0</v>
      </c>
      <c r="N16" s="278">
        <v>180</v>
      </c>
      <c r="O16" s="279"/>
    </row>
    <row r="17" spans="1:16">
      <c r="A17" s="280" t="s">
        <v>172</v>
      </c>
      <c r="B17" s="277"/>
      <c r="C17" s="816"/>
      <c r="D17" s="278"/>
      <c r="F17" s="278"/>
      <c r="G17" s="821"/>
      <c r="H17" s="278"/>
      <c r="I17" s="278"/>
      <c r="J17" s="278"/>
      <c r="K17" s="278"/>
      <c r="L17" s="278">
        <f t="shared" ref="L17:L24" si="0">J17-D17</f>
        <v>0</v>
      </c>
      <c r="M17" s="278">
        <f t="shared" ref="M17:M24" si="1">K17-I17</f>
        <v>0</v>
      </c>
      <c r="N17" s="278"/>
      <c r="O17" s="279"/>
    </row>
    <row r="18" spans="1:16">
      <c r="A18" s="280" t="s">
        <v>173</v>
      </c>
      <c r="B18" s="277"/>
      <c r="C18" s="816">
        <v>0.80600000000000005</v>
      </c>
      <c r="D18" s="278"/>
      <c r="F18" s="278"/>
      <c r="G18" s="821"/>
      <c r="H18" s="278"/>
      <c r="I18" s="278"/>
      <c r="J18" s="278">
        <v>2</v>
      </c>
      <c r="K18" s="278"/>
      <c r="L18" s="278">
        <f t="shared" si="0"/>
        <v>2</v>
      </c>
      <c r="M18" s="278">
        <f t="shared" si="1"/>
        <v>0</v>
      </c>
      <c r="N18" s="278">
        <v>5</v>
      </c>
      <c r="O18" s="279"/>
    </row>
    <row r="19" spans="1:16">
      <c r="A19" s="280" t="s">
        <v>174</v>
      </c>
      <c r="B19" s="277"/>
      <c r="C19" s="816"/>
      <c r="D19" s="278"/>
      <c r="F19" s="278"/>
      <c r="G19" s="821"/>
      <c r="H19" s="278"/>
      <c r="I19" s="278"/>
      <c r="J19" s="278"/>
      <c r="K19" s="278"/>
      <c r="L19" s="278">
        <f t="shared" si="0"/>
        <v>0</v>
      </c>
      <c r="M19" s="278">
        <f t="shared" si="1"/>
        <v>0</v>
      </c>
      <c r="N19" s="278"/>
      <c r="O19" s="279"/>
    </row>
    <row r="20" spans="1:16">
      <c r="A20" s="280" t="s">
        <v>175</v>
      </c>
      <c r="B20" s="277"/>
      <c r="C20" s="816"/>
      <c r="D20" s="278"/>
      <c r="F20" s="278"/>
      <c r="G20" s="821"/>
      <c r="H20" s="278"/>
      <c r="I20" s="278"/>
      <c r="J20" s="278"/>
      <c r="K20" s="278"/>
      <c r="L20" s="278">
        <f t="shared" si="0"/>
        <v>0</v>
      </c>
      <c r="M20" s="278">
        <f t="shared" si="1"/>
        <v>0</v>
      </c>
      <c r="N20" s="278"/>
      <c r="O20" s="279"/>
    </row>
    <row r="21" spans="1:16">
      <c r="A21" s="280" t="s">
        <v>176</v>
      </c>
      <c r="B21" s="277"/>
      <c r="C21" s="816"/>
      <c r="D21" s="278"/>
      <c r="F21" s="278"/>
      <c r="G21" s="821"/>
      <c r="H21" s="278"/>
      <c r="I21" s="278"/>
      <c r="J21" s="278"/>
      <c r="K21" s="278"/>
      <c r="L21" s="278">
        <f t="shared" si="0"/>
        <v>0</v>
      </c>
      <c r="M21" s="278">
        <f t="shared" si="1"/>
        <v>0</v>
      </c>
      <c r="N21" s="278"/>
      <c r="O21" s="279"/>
    </row>
    <row r="22" spans="1:16">
      <c r="A22" s="280" t="s">
        <v>177</v>
      </c>
      <c r="B22" s="239"/>
      <c r="C22" s="817"/>
      <c r="D22" s="278"/>
      <c r="F22" s="278"/>
      <c r="G22" s="821"/>
      <c r="H22" s="278"/>
      <c r="I22" s="278"/>
      <c r="J22" s="278"/>
      <c r="K22" s="278"/>
      <c r="L22" s="278">
        <f t="shared" si="0"/>
        <v>0</v>
      </c>
      <c r="M22" s="278">
        <f t="shared" si="1"/>
        <v>0</v>
      </c>
      <c r="N22" s="278"/>
      <c r="O22" s="279"/>
    </row>
    <row r="23" spans="1:16">
      <c r="A23" s="280" t="s">
        <v>178</v>
      </c>
      <c r="B23" s="239"/>
      <c r="C23" s="817">
        <v>5.0410000000000004</v>
      </c>
      <c r="D23" s="278"/>
      <c r="F23" s="278"/>
      <c r="G23" s="821"/>
      <c r="H23" s="278"/>
      <c r="I23" s="278"/>
      <c r="J23" s="278">
        <v>7</v>
      </c>
      <c r="K23" s="278"/>
      <c r="L23" s="278">
        <f t="shared" si="0"/>
        <v>7</v>
      </c>
      <c r="M23" s="278">
        <f t="shared" si="1"/>
        <v>0</v>
      </c>
      <c r="N23" s="278">
        <v>10</v>
      </c>
      <c r="O23" s="279"/>
    </row>
    <row r="24" spans="1:16" ht="17.25" thickBot="1">
      <c r="A24" s="281" t="s">
        <v>179</v>
      </c>
      <c r="B24" s="243"/>
      <c r="C24" s="818">
        <v>79.686000000000007</v>
      </c>
      <c r="D24" s="282"/>
      <c r="F24" s="282"/>
      <c r="G24" s="822">
        <v>42.692</v>
      </c>
      <c r="H24" s="282"/>
      <c r="I24" s="282"/>
      <c r="J24" s="282">
        <v>90</v>
      </c>
      <c r="K24" s="282"/>
      <c r="L24" s="278">
        <f t="shared" si="0"/>
        <v>90</v>
      </c>
      <c r="M24" s="278">
        <f t="shared" si="1"/>
        <v>0</v>
      </c>
      <c r="N24" s="282">
        <v>100</v>
      </c>
      <c r="O24" s="283"/>
    </row>
    <row r="25" spans="1:16" ht="17.25" thickBot="1">
      <c r="A25" s="94" t="s">
        <v>88</v>
      </c>
      <c r="B25" s="284">
        <f>SUM(B16:B24)</f>
        <v>0</v>
      </c>
      <c r="C25" s="819">
        <f t="shared" ref="C25:O25" si="2">SUM(C16:C24)</f>
        <v>216.22400000000002</v>
      </c>
      <c r="D25" s="284">
        <f t="shared" si="2"/>
        <v>0</v>
      </c>
      <c r="E25" s="823">
        <f>SUM(G16:G24)</f>
        <v>95.573999999999998</v>
      </c>
      <c r="F25" s="284">
        <f t="shared" si="2"/>
        <v>0</v>
      </c>
      <c r="G25" s="823">
        <f t="shared" si="2"/>
        <v>95.573999999999998</v>
      </c>
      <c r="H25" s="284">
        <f t="shared" si="2"/>
        <v>0</v>
      </c>
      <c r="I25" s="284">
        <f t="shared" si="2"/>
        <v>0</v>
      </c>
      <c r="J25" s="284">
        <f t="shared" si="2"/>
        <v>249</v>
      </c>
      <c r="K25" s="284">
        <f t="shared" si="2"/>
        <v>0</v>
      </c>
      <c r="L25" s="284">
        <f>SUM(L16:L24)</f>
        <v>249</v>
      </c>
      <c r="M25" s="284">
        <f>SUM(M16:M24)</f>
        <v>0</v>
      </c>
      <c r="N25" s="284">
        <f t="shared" si="2"/>
        <v>295</v>
      </c>
      <c r="O25" s="285">
        <f t="shared" si="2"/>
        <v>0</v>
      </c>
    </row>
    <row r="26" spans="1:16">
      <c r="A26" s="286"/>
      <c r="B26" s="236"/>
      <c r="C26" s="820"/>
      <c r="D26" s="287"/>
      <c r="E26" s="824"/>
      <c r="F26" s="287"/>
      <c r="G26" s="824"/>
      <c r="H26" s="287"/>
      <c r="I26" s="287"/>
      <c r="J26" s="288"/>
      <c r="K26" s="287"/>
      <c r="L26" s="287"/>
      <c r="M26" s="289"/>
      <c r="N26" s="289"/>
      <c r="O26" s="290"/>
    </row>
    <row r="27" spans="1:16" ht="17.25" thickBot="1">
      <c r="A27" s="109" t="s">
        <v>180</v>
      </c>
      <c r="B27" s="226"/>
      <c r="C27" s="814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8"/>
      <c r="P27" s="123" t="s">
        <v>495</v>
      </c>
    </row>
    <row r="28" spans="1:16" ht="17.25" thickBot="1">
      <c r="A28" s="94" t="s">
        <v>266</v>
      </c>
      <c r="B28" s="329">
        <f>B25+B27</f>
        <v>0</v>
      </c>
      <c r="C28" s="815">
        <f t="shared" ref="C28:O28" si="3">C25+C27</f>
        <v>216.22400000000002</v>
      </c>
      <c r="D28" s="329">
        <f t="shared" si="3"/>
        <v>0</v>
      </c>
      <c r="E28" s="329">
        <f>E25+E27</f>
        <v>95.573999999999998</v>
      </c>
      <c r="F28" s="329">
        <f>F25+F27</f>
        <v>0</v>
      </c>
      <c r="G28" s="329">
        <f>G25+G27</f>
        <v>95.573999999999998</v>
      </c>
      <c r="H28" s="329">
        <f t="shared" si="3"/>
        <v>0</v>
      </c>
      <c r="I28" s="329">
        <f t="shared" si="3"/>
        <v>0</v>
      </c>
      <c r="J28" s="329">
        <f t="shared" si="3"/>
        <v>249</v>
      </c>
      <c r="K28" s="329">
        <f t="shared" si="3"/>
        <v>0</v>
      </c>
      <c r="L28" s="329">
        <f t="shared" si="3"/>
        <v>249</v>
      </c>
      <c r="M28" s="329">
        <f t="shared" si="3"/>
        <v>0</v>
      </c>
      <c r="N28" s="329">
        <f t="shared" si="3"/>
        <v>295</v>
      </c>
      <c r="O28" s="330">
        <f t="shared" si="3"/>
        <v>0</v>
      </c>
    </row>
    <row r="29" spans="1:16">
      <c r="A29" s="247" t="s">
        <v>181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91"/>
    </row>
    <row r="30" spans="1:16" ht="17.25" thickBot="1">
      <c r="A30" s="269" t="s">
        <v>598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3"/>
    </row>
  </sheetData>
  <mergeCells count="9">
    <mergeCell ref="N9:O9"/>
    <mergeCell ref="M4:N4"/>
    <mergeCell ref="B8:D8"/>
    <mergeCell ref="F8:H8"/>
    <mergeCell ref="I8:K9"/>
    <mergeCell ref="L8:M8"/>
    <mergeCell ref="B9:D9"/>
    <mergeCell ref="F9:H9"/>
    <mergeCell ref="L9:M9"/>
  </mergeCells>
  <phoneticPr fontId="6" type="noConversion"/>
  <printOptions horizontalCentered="1" verticalCentered="1"/>
  <pageMargins left="0.5" right="0" top="0.5" bottom="0" header="0.5" footer="0.5"/>
  <pageSetup scale="75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>
    <tabColor rgb="FFC00000"/>
  </sheetPr>
  <dimension ref="A1:J48"/>
  <sheetViews>
    <sheetView workbookViewId="0">
      <selection activeCell="B2" sqref="B2"/>
    </sheetView>
  </sheetViews>
  <sheetFormatPr defaultRowHeight="16.5"/>
  <cols>
    <col min="1" max="1" width="54.140625" style="294" customWidth="1"/>
    <col min="2" max="6" width="13.85546875" style="294" customWidth="1"/>
  </cols>
  <sheetData>
    <row r="1" spans="1:6" ht="20.100000000000001" customHeight="1">
      <c r="A1" s="260"/>
      <c r="B1" s="170"/>
      <c r="C1" s="170"/>
      <c r="D1" s="170"/>
      <c r="E1" s="203" t="s">
        <v>317</v>
      </c>
      <c r="F1" s="291"/>
    </row>
    <row r="2" spans="1:6" ht="19.5" customHeight="1" thickBot="1">
      <c r="A2" s="263"/>
      <c r="B2" s="207"/>
      <c r="C2" s="207"/>
      <c r="D2" s="207"/>
      <c r="E2" s="207"/>
      <c r="F2" s="208"/>
    </row>
    <row r="3" spans="1:6" ht="20.100000000000001" customHeight="1">
      <c r="A3" s="264" t="s">
        <v>802</v>
      </c>
      <c r="B3" s="265"/>
      <c r="C3" s="171"/>
      <c r="D3" s="171"/>
      <c r="E3" s="171"/>
      <c r="F3" s="291"/>
    </row>
    <row r="4" spans="1:6" ht="20.100000000000001" customHeight="1">
      <c r="A4" s="267" t="s">
        <v>490</v>
      </c>
      <c r="B4" s="268"/>
      <c r="C4" s="206"/>
      <c r="D4" s="206"/>
      <c r="E4" s="206"/>
      <c r="F4" s="215"/>
    </row>
    <row r="5" spans="1:6" ht="20.100000000000001" customHeight="1" thickBot="1">
      <c r="A5" s="267"/>
      <c r="B5" s="268"/>
      <c r="C5" s="206"/>
      <c r="D5" s="206"/>
      <c r="E5" s="206"/>
      <c r="F5" s="215" t="s">
        <v>61</v>
      </c>
    </row>
    <row r="6" spans="1:6" ht="24.75" customHeight="1">
      <c r="A6" s="212"/>
      <c r="B6" s="210" t="s">
        <v>182</v>
      </c>
      <c r="C6" s="210" t="s">
        <v>182</v>
      </c>
      <c r="D6" s="210" t="s">
        <v>183</v>
      </c>
      <c r="E6" s="210" t="s">
        <v>88</v>
      </c>
      <c r="F6" s="221" t="s">
        <v>184</v>
      </c>
    </row>
    <row r="7" spans="1:6" ht="20.100000000000001" customHeight="1">
      <c r="A7" s="220" t="s">
        <v>185</v>
      </c>
      <c r="B7" s="220" t="s">
        <v>31</v>
      </c>
      <c r="C7" s="220" t="s">
        <v>186</v>
      </c>
      <c r="D7" s="220" t="s">
        <v>187</v>
      </c>
      <c r="E7" s="220" t="s">
        <v>182</v>
      </c>
      <c r="F7" s="225" t="s">
        <v>182</v>
      </c>
    </row>
    <row r="8" spans="1:6" ht="20.100000000000001" customHeight="1">
      <c r="A8" s="296"/>
      <c r="B8" s="220" t="s">
        <v>415</v>
      </c>
      <c r="C8" s="220" t="s">
        <v>491</v>
      </c>
      <c r="D8" s="220" t="s">
        <v>492</v>
      </c>
      <c r="E8" s="220" t="s">
        <v>474</v>
      </c>
      <c r="F8" s="225" t="s">
        <v>494</v>
      </c>
    </row>
    <row r="9" spans="1:6" ht="19.5" customHeight="1" thickBot="1">
      <c r="A9" s="204"/>
      <c r="B9" s="263"/>
      <c r="C9" s="220"/>
      <c r="D9" s="220" t="s">
        <v>493</v>
      </c>
      <c r="E9" s="220" t="s">
        <v>188</v>
      </c>
      <c r="F9" s="225"/>
    </row>
    <row r="10" spans="1:6" ht="20.100000000000001" customHeight="1" thickBot="1">
      <c r="A10" s="231">
        <v>1</v>
      </c>
      <c r="B10" s="295">
        <v>2</v>
      </c>
      <c r="C10" s="232">
        <v>3</v>
      </c>
      <c r="D10" s="232">
        <v>4</v>
      </c>
      <c r="E10" s="232">
        <v>5</v>
      </c>
      <c r="F10" s="233">
        <v>6</v>
      </c>
    </row>
    <row r="11" spans="1:6" ht="20.100000000000001" customHeight="1">
      <c r="A11" s="82" t="s">
        <v>189</v>
      </c>
      <c r="B11" s="1002"/>
      <c r="C11" s="667"/>
      <c r="D11" s="667"/>
      <c r="E11" s="667">
        <f>+C11+D11</f>
        <v>0</v>
      </c>
      <c r="F11" s="1003"/>
    </row>
    <row r="12" spans="1:6" ht="20.100000000000001" customHeight="1">
      <c r="A12" s="82" t="s">
        <v>190</v>
      </c>
      <c r="B12" s="1002">
        <v>20</v>
      </c>
      <c r="C12" s="667"/>
      <c r="D12" s="667">
        <v>20</v>
      </c>
      <c r="E12" s="667">
        <f>+C12+D12</f>
        <v>20</v>
      </c>
      <c r="F12" s="1003">
        <v>30</v>
      </c>
    </row>
    <row r="13" spans="1:6" ht="20.100000000000001" customHeight="1">
      <c r="A13" s="371" t="s">
        <v>191</v>
      </c>
      <c r="B13" s="1004"/>
      <c r="C13" s="1004"/>
      <c r="D13" s="1004"/>
      <c r="E13" s="1004"/>
      <c r="F13" s="1005"/>
    </row>
    <row r="14" spans="1:6" ht="20.100000000000001" customHeight="1">
      <c r="A14" s="280" t="s">
        <v>192</v>
      </c>
      <c r="B14" s="1006">
        <v>3.9260000000000002</v>
      </c>
      <c r="C14" s="1006"/>
      <c r="D14" s="1006">
        <v>4</v>
      </c>
      <c r="E14" s="667">
        <f t="shared" ref="E14:E22" si="0">+C14+D14</f>
        <v>4</v>
      </c>
      <c r="F14" s="1007">
        <v>5</v>
      </c>
    </row>
    <row r="15" spans="1:6" ht="20.100000000000001" customHeight="1">
      <c r="A15" s="280" t="s">
        <v>193</v>
      </c>
      <c r="B15" s="1006"/>
      <c r="C15" s="1006"/>
      <c r="D15" s="1006"/>
      <c r="E15" s="667">
        <f t="shared" si="0"/>
        <v>0</v>
      </c>
      <c r="F15" s="1007"/>
    </row>
    <row r="16" spans="1:6" ht="20.100000000000001" customHeight="1">
      <c r="A16" s="280" t="s">
        <v>194</v>
      </c>
      <c r="B16" s="1006"/>
      <c r="C16" s="1006"/>
      <c r="D16" s="1006"/>
      <c r="E16" s="667">
        <f t="shared" si="0"/>
        <v>0</v>
      </c>
      <c r="F16" s="1007"/>
    </row>
    <row r="17" spans="1:6" ht="20.100000000000001" customHeight="1">
      <c r="A17" s="280" t="s">
        <v>195</v>
      </c>
      <c r="B17" s="1006">
        <v>8.1140000000000008</v>
      </c>
      <c r="C17" s="1006">
        <v>4.6760000000000002</v>
      </c>
      <c r="D17" s="1006">
        <v>5</v>
      </c>
      <c r="E17" s="667">
        <f t="shared" si="0"/>
        <v>9.6760000000000002</v>
      </c>
      <c r="F17" s="1007">
        <v>10</v>
      </c>
    </row>
    <row r="18" spans="1:6" ht="20.100000000000001" customHeight="1">
      <c r="A18" s="280" t="s">
        <v>196</v>
      </c>
      <c r="B18" s="1006">
        <v>19.065999999999999</v>
      </c>
      <c r="C18" s="1006">
        <v>12.253</v>
      </c>
      <c r="D18" s="1006">
        <v>12</v>
      </c>
      <c r="E18" s="667">
        <f t="shared" si="0"/>
        <v>24.253</v>
      </c>
      <c r="F18" s="1007">
        <v>25</v>
      </c>
    </row>
    <row r="19" spans="1:6" ht="20.100000000000001" customHeight="1">
      <c r="A19" s="280" t="s">
        <v>197</v>
      </c>
      <c r="B19" s="1006">
        <v>18.866</v>
      </c>
      <c r="C19" s="1006">
        <v>11.807</v>
      </c>
      <c r="D19" s="1006">
        <v>11</v>
      </c>
      <c r="E19" s="667">
        <f t="shared" si="0"/>
        <v>22.807000000000002</v>
      </c>
      <c r="F19" s="1007">
        <v>25</v>
      </c>
    </row>
    <row r="20" spans="1:6" ht="20.100000000000001" customHeight="1">
      <c r="A20" s="280" t="s">
        <v>198</v>
      </c>
      <c r="B20" s="1006">
        <f>0.308+0.599</f>
        <v>0.90700000000000003</v>
      </c>
      <c r="C20" s="1006">
        <f>0.237+0.153</f>
        <v>0.39</v>
      </c>
      <c r="D20" s="1006">
        <v>1</v>
      </c>
      <c r="E20" s="667">
        <f t="shared" si="0"/>
        <v>1.3900000000000001</v>
      </c>
      <c r="F20" s="1007">
        <v>2</v>
      </c>
    </row>
    <row r="21" spans="1:6" ht="20.100000000000001" customHeight="1">
      <c r="A21" s="280" t="s">
        <v>199</v>
      </c>
      <c r="B21" s="1006">
        <f>1.772+0.009+2.021+17.081+0.528+10.38+17.042+1.432-1.127</f>
        <v>49.137999999999998</v>
      </c>
      <c r="C21" s="1006">
        <f>0.82+0.047+1.11+9.18+17.075+4.396+10.05+0.606+0.553</f>
        <v>43.836999999999996</v>
      </c>
      <c r="D21" s="1006">
        <v>43</v>
      </c>
      <c r="E21" s="667">
        <f t="shared" si="0"/>
        <v>86.836999999999989</v>
      </c>
      <c r="F21" s="1007">
        <v>90</v>
      </c>
    </row>
    <row r="22" spans="1:6" ht="20.100000000000001" customHeight="1" thickBot="1">
      <c r="A22" s="297" t="s">
        <v>200</v>
      </c>
      <c r="B22" s="1006">
        <v>-3.0089999999999999</v>
      </c>
      <c r="C22" s="1006">
        <v>-14.667</v>
      </c>
      <c r="D22" s="1006"/>
      <c r="E22" s="667">
        <f t="shared" si="0"/>
        <v>-14.667</v>
      </c>
      <c r="F22" s="1007"/>
    </row>
    <row r="23" spans="1:6" ht="20.100000000000001" customHeight="1" thickBot="1">
      <c r="A23" s="331" t="s">
        <v>201</v>
      </c>
      <c r="B23" s="657">
        <f>SUM(B14:B22)</f>
        <v>97.007999999999996</v>
      </c>
      <c r="C23" s="657">
        <f>SUM(C14:C22)</f>
        <v>58.295999999999992</v>
      </c>
      <c r="D23" s="657">
        <f>SUM(D14:D22)</f>
        <v>76</v>
      </c>
      <c r="E23" s="657">
        <f>SUM(E14:E22)</f>
        <v>134.29599999999999</v>
      </c>
      <c r="F23" s="658">
        <f>SUM(F14:F22)</f>
        <v>157</v>
      </c>
    </row>
    <row r="24" spans="1:6" ht="20.100000000000001" customHeight="1" thickBot="1">
      <c r="A24" s="298" t="s">
        <v>271</v>
      </c>
      <c r="B24" s="657">
        <f>+B11+B12+B23</f>
        <v>117.008</v>
      </c>
      <c r="C24" s="657">
        <f>+C11+C12+C23</f>
        <v>58.295999999999992</v>
      </c>
      <c r="D24" s="657">
        <f>+D11+D12+D23</f>
        <v>96</v>
      </c>
      <c r="E24" s="657">
        <f>+E11+E12+E23</f>
        <v>154.29599999999999</v>
      </c>
      <c r="F24" s="658">
        <f>+F11+F12+F23</f>
        <v>187</v>
      </c>
    </row>
    <row r="25" spans="1:6" ht="20.100000000000001" customHeight="1">
      <c r="A25" s="299" t="s">
        <v>202</v>
      </c>
      <c r="B25" s="1008"/>
      <c r="C25" s="1008"/>
      <c r="D25" s="1008"/>
      <c r="E25" s="1008"/>
      <c r="F25" s="1009"/>
    </row>
    <row r="26" spans="1:6" s="301" customFormat="1" ht="20.100000000000001" customHeight="1">
      <c r="A26" s="300" t="s">
        <v>203</v>
      </c>
      <c r="B26" s="1010">
        <v>43.3</v>
      </c>
      <c r="C26" s="1010">
        <v>41.75</v>
      </c>
      <c r="D26" s="1010">
        <v>40</v>
      </c>
      <c r="E26" s="1006">
        <f t="shared" ref="E26:E34" si="1">+C26+D26</f>
        <v>81.75</v>
      </c>
      <c r="F26" s="1011">
        <v>85</v>
      </c>
    </row>
    <row r="27" spans="1:6" s="301" customFormat="1" ht="20.100000000000001" customHeight="1">
      <c r="A27" s="300" t="s">
        <v>204</v>
      </c>
      <c r="B27" s="1010">
        <v>85.834000000000003</v>
      </c>
      <c r="C27" s="1010">
        <v>34.79</v>
      </c>
      <c r="D27" s="1010">
        <v>55</v>
      </c>
      <c r="E27" s="1006">
        <f t="shared" si="1"/>
        <v>89.789999999999992</v>
      </c>
      <c r="F27" s="1011">
        <v>90</v>
      </c>
    </row>
    <row r="28" spans="1:6" s="301" customFormat="1" ht="20.100000000000001" customHeight="1">
      <c r="A28" s="300" t="s">
        <v>205</v>
      </c>
      <c r="B28" s="1010">
        <v>1.343</v>
      </c>
      <c r="C28" s="1010"/>
      <c r="D28" s="1010">
        <v>5</v>
      </c>
      <c r="E28" s="1006">
        <f t="shared" si="1"/>
        <v>5</v>
      </c>
      <c r="F28" s="1011">
        <v>10</v>
      </c>
    </row>
    <row r="29" spans="1:6" s="301" customFormat="1" ht="20.100000000000001" customHeight="1">
      <c r="A29" s="300" t="s">
        <v>206</v>
      </c>
      <c r="B29" s="1010"/>
      <c r="C29" s="1010"/>
      <c r="D29" s="1010">
        <v>5</v>
      </c>
      <c r="E29" s="1006">
        <f t="shared" si="1"/>
        <v>5</v>
      </c>
      <c r="F29" s="1011">
        <v>10</v>
      </c>
    </row>
    <row r="30" spans="1:6" s="303" customFormat="1" ht="20.100000000000001" customHeight="1">
      <c r="A30" s="302" t="s">
        <v>207</v>
      </c>
      <c r="B30" s="1012">
        <f>SUM(B26:B29)</f>
        <v>130.477</v>
      </c>
      <c r="C30" s="1012">
        <f>SUM(C26:C29)</f>
        <v>76.539999999999992</v>
      </c>
      <c r="D30" s="1012">
        <f>SUM(D26:D29)</f>
        <v>105</v>
      </c>
      <c r="E30" s="667">
        <f t="shared" si="1"/>
        <v>181.54</v>
      </c>
      <c r="F30" s="1013">
        <f>SUM(F26:F29)</f>
        <v>195</v>
      </c>
    </row>
    <row r="31" spans="1:6" s="301" customFormat="1" ht="20.100000000000001" customHeight="1">
      <c r="A31" s="300" t="s">
        <v>208</v>
      </c>
      <c r="B31" s="1014"/>
      <c r="C31" s="1010"/>
      <c r="D31" s="1010"/>
      <c r="E31" s="1006"/>
      <c r="F31" s="1011"/>
    </row>
    <row r="32" spans="1:6" s="301" customFormat="1" ht="20.100000000000001" customHeight="1">
      <c r="A32" s="300" t="s">
        <v>268</v>
      </c>
      <c r="B32" s="1010">
        <v>58.02</v>
      </c>
      <c r="C32" s="1010">
        <v>28.931999999999999</v>
      </c>
      <c r="D32" s="1010">
        <v>30</v>
      </c>
      <c r="E32" s="1006">
        <f t="shared" si="1"/>
        <v>58.932000000000002</v>
      </c>
      <c r="F32" s="1011">
        <v>60</v>
      </c>
    </row>
    <row r="33" spans="1:10" s="301" customFormat="1" ht="20.100000000000001" customHeight="1">
      <c r="A33" s="300" t="s">
        <v>269</v>
      </c>
      <c r="B33" s="1010">
        <v>145.858</v>
      </c>
      <c r="C33" s="1010"/>
      <c r="D33" s="1010">
        <v>130</v>
      </c>
      <c r="E33" s="1006">
        <f t="shared" si="1"/>
        <v>130</v>
      </c>
      <c r="F33" s="1011">
        <v>140</v>
      </c>
    </row>
    <row r="34" spans="1:10" s="301" customFormat="1" ht="20.100000000000001" customHeight="1">
      <c r="A34" s="300" t="s">
        <v>270</v>
      </c>
      <c r="B34" s="1010">
        <f>66.851+0.843+0.993</f>
        <v>68.686999999999998</v>
      </c>
      <c r="C34" s="1010">
        <f>20.288-2.18-12.049-0.445</f>
        <v>5.6140000000000008</v>
      </c>
      <c r="D34" s="1010">
        <v>70</v>
      </c>
      <c r="E34" s="1006">
        <f t="shared" si="1"/>
        <v>75.614000000000004</v>
      </c>
      <c r="F34" s="1011">
        <v>80</v>
      </c>
    </row>
    <row r="35" spans="1:10" s="301" customFormat="1" ht="20.100000000000001" customHeight="1">
      <c r="A35" s="302" t="s">
        <v>272</v>
      </c>
      <c r="B35" s="1010">
        <f>SUM(B32:B34)</f>
        <v>272.565</v>
      </c>
      <c r="C35" s="1010">
        <f>SUM(C32:C34)</f>
        <v>34.545999999999999</v>
      </c>
      <c r="D35" s="1010">
        <f>SUM(D32:D34)</f>
        <v>230</v>
      </c>
      <c r="E35" s="1010">
        <f>+E32+E34</f>
        <v>134.54599999999999</v>
      </c>
      <c r="F35" s="1011">
        <f>SUM(F32:F34)</f>
        <v>280</v>
      </c>
    </row>
    <row r="36" spans="1:10" ht="20.100000000000001" customHeight="1">
      <c r="A36" s="304" t="s">
        <v>209</v>
      </c>
      <c r="B36" s="667">
        <f>B30+B35</f>
        <v>403.04200000000003</v>
      </c>
      <c r="C36" s="667">
        <f>C30+C35</f>
        <v>111.08599999999998</v>
      </c>
      <c r="D36" s="667">
        <f>D30+D35</f>
        <v>335</v>
      </c>
      <c r="E36" s="667">
        <f>E30+E35</f>
        <v>316.08600000000001</v>
      </c>
      <c r="F36" s="1003">
        <f>F30+F35</f>
        <v>475</v>
      </c>
    </row>
    <row r="37" spans="1:10" ht="20.100000000000001" customHeight="1" thickBot="1">
      <c r="A37" s="305" t="s">
        <v>210</v>
      </c>
      <c r="B37" s="1006"/>
      <c r="C37" s="1006"/>
      <c r="D37" s="1006"/>
      <c r="E37" s="667">
        <f>+C37+D37</f>
        <v>0</v>
      </c>
      <c r="F37" s="1007"/>
    </row>
    <row r="38" spans="1:10" ht="20.100000000000001" customHeight="1" thickBot="1">
      <c r="A38" s="231" t="s">
        <v>211</v>
      </c>
      <c r="B38" s="657">
        <f>+B36+B37</f>
        <v>403.04200000000003</v>
      </c>
      <c r="C38" s="657">
        <f>+C36+C37</f>
        <v>111.08599999999998</v>
      </c>
      <c r="D38" s="657">
        <f>+D36+D37</f>
        <v>335</v>
      </c>
      <c r="E38" s="657">
        <f>+E36+E37</f>
        <v>316.08600000000001</v>
      </c>
      <c r="F38" s="658">
        <f>+F36+F37</f>
        <v>475</v>
      </c>
    </row>
    <row r="39" spans="1:10" ht="20.100000000000001" customHeight="1">
      <c r="A39" s="299" t="s">
        <v>212</v>
      </c>
      <c r="B39" s="1008"/>
      <c r="C39" s="1008"/>
      <c r="D39" s="1008"/>
      <c r="E39" s="1008"/>
      <c r="F39" s="1009"/>
    </row>
    <row r="40" spans="1:10" s="301" customFormat="1" ht="20.100000000000001" customHeight="1">
      <c r="A40" s="300" t="s">
        <v>213</v>
      </c>
      <c r="B40" s="1010">
        <f>853.812+131.38</f>
        <v>985.19200000000001</v>
      </c>
      <c r="C40" s="1010">
        <v>1987.934</v>
      </c>
      <c r="D40" s="1010">
        <v>1000</v>
      </c>
      <c r="E40" s="1006">
        <f>+C40+D40</f>
        <v>2987.9340000000002</v>
      </c>
      <c r="F40" s="1011">
        <v>3000</v>
      </c>
    </row>
    <row r="41" spans="1:10" s="301" customFormat="1" ht="20.100000000000001" customHeight="1">
      <c r="A41" s="300" t="s">
        <v>214</v>
      </c>
      <c r="B41" s="1010">
        <v>65.962999999999994</v>
      </c>
      <c r="C41" s="1010"/>
      <c r="D41" s="1010">
        <v>75</v>
      </c>
      <c r="E41" s="1006">
        <f>+C41+D41</f>
        <v>75</v>
      </c>
      <c r="F41" s="1011">
        <v>100</v>
      </c>
    </row>
    <row r="42" spans="1:10" s="301" customFormat="1" ht="20.100000000000001" customHeight="1">
      <c r="A42" s="300" t="s">
        <v>215</v>
      </c>
      <c r="B42" s="1010"/>
      <c r="C42" s="1010"/>
      <c r="D42" s="1010"/>
      <c r="E42" s="1006">
        <f>+C42+D42</f>
        <v>0</v>
      </c>
      <c r="F42" s="1011"/>
    </row>
    <row r="43" spans="1:10" s="301" customFormat="1" ht="20.100000000000001" customHeight="1" thickBot="1">
      <c r="A43" s="300" t="s">
        <v>216</v>
      </c>
      <c r="B43" s="1010">
        <f>23.911+137.78</f>
        <v>161.691</v>
      </c>
      <c r="C43" s="1010">
        <f>4.902-0.455</f>
        <v>4.4470000000000001</v>
      </c>
      <c r="D43" s="1010">
        <v>100</v>
      </c>
      <c r="E43" s="1006">
        <f>+C43+D43</f>
        <v>104.447</v>
      </c>
      <c r="F43" s="1011">
        <v>110</v>
      </c>
    </row>
    <row r="44" spans="1:10" ht="20.100000000000001" customHeight="1" thickBot="1">
      <c r="A44" s="231" t="s">
        <v>217</v>
      </c>
      <c r="B44" s="657">
        <f>SUM(B40:B43)</f>
        <v>1212.846</v>
      </c>
      <c r="C44" s="657">
        <f>SUM(C40:C43)</f>
        <v>1992.3809999999999</v>
      </c>
      <c r="D44" s="657">
        <f>SUM(D40:D43)</f>
        <v>1175</v>
      </c>
      <c r="E44" s="657">
        <f>SUM(E40:E43)</f>
        <v>3167.3810000000003</v>
      </c>
      <c r="F44" s="658">
        <f>SUM(F40:F43)</f>
        <v>3210</v>
      </c>
    </row>
    <row r="45" spans="1:10" s="303" customFormat="1" ht="17.25" thickBot="1">
      <c r="A45" s="258" t="s">
        <v>218</v>
      </c>
      <c r="B45" s="657">
        <f>+B30+B44</f>
        <v>1343.3230000000001</v>
      </c>
      <c r="C45" s="657">
        <f>+C30+C44</f>
        <v>2068.9209999999998</v>
      </c>
      <c r="D45" s="657">
        <f>+D30+D44</f>
        <v>1280</v>
      </c>
      <c r="E45" s="657">
        <f>+E30+E44</f>
        <v>3348.9210000000003</v>
      </c>
      <c r="F45" s="658">
        <f>+F30+F44</f>
        <v>3405</v>
      </c>
    </row>
    <row r="46" spans="1:10">
      <c r="A46" s="214"/>
    </row>
    <row r="48" spans="1:10">
      <c r="J48" t="s">
        <v>495</v>
      </c>
    </row>
  </sheetData>
  <phoneticPr fontId="6" type="noConversion"/>
  <printOptions horizontalCentered="1" verticalCentered="1"/>
  <pageMargins left="0.25" right="0.25" top="0.5" bottom="0" header="0.5" footer="0.5"/>
  <pageSetup scale="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J36"/>
  <sheetViews>
    <sheetView topLeftCell="A10" zoomScale="71" zoomScaleNormal="71" workbookViewId="0">
      <selection activeCell="A4" sqref="A4"/>
    </sheetView>
  </sheetViews>
  <sheetFormatPr defaultRowHeight="13.5"/>
  <cols>
    <col min="1" max="1" width="26.28515625" style="21" customWidth="1"/>
    <col min="2" max="2" width="14.42578125" style="21" customWidth="1"/>
    <col min="3" max="3" width="15.28515625" style="21" customWidth="1"/>
    <col min="4" max="4" width="14" style="21" customWidth="1"/>
    <col min="5" max="5" width="15.28515625" style="21" customWidth="1"/>
    <col min="6" max="6" width="12.85546875" style="21" customWidth="1"/>
    <col min="7" max="7" width="14.5703125" style="21" customWidth="1"/>
    <col min="8" max="8" width="14.28515625" style="21" bestFit="1" customWidth="1"/>
    <col min="9" max="9" width="17.42578125" style="21" customWidth="1"/>
    <col min="10" max="16384" width="9.140625" style="21"/>
  </cols>
  <sheetData>
    <row r="1" spans="1:9" ht="15">
      <c r="A1" s="1034" t="s">
        <v>48</v>
      </c>
      <c r="B1" s="1035"/>
      <c r="C1" s="1035"/>
      <c r="D1" s="1035"/>
      <c r="E1" s="1035"/>
      <c r="F1" s="1035"/>
      <c r="G1" s="1035"/>
      <c r="H1" s="1035"/>
      <c r="I1" s="1036"/>
    </row>
    <row r="2" spans="1:9" ht="15">
      <c r="A2" s="707"/>
      <c r="B2" s="708"/>
      <c r="C2" s="708"/>
      <c r="D2" s="708"/>
      <c r="E2" s="708"/>
      <c r="F2" s="708"/>
      <c r="G2" s="708"/>
      <c r="H2" s="708"/>
      <c r="I2" s="709"/>
    </row>
    <row r="3" spans="1:9" ht="15">
      <c r="A3" s="1037" t="s">
        <v>796</v>
      </c>
      <c r="B3" s="1038"/>
      <c r="C3" s="1038"/>
      <c r="D3" s="1038"/>
      <c r="E3" s="1038"/>
      <c r="F3" s="1038"/>
      <c r="G3" s="1038"/>
      <c r="H3" s="1038"/>
      <c r="I3" s="1039"/>
    </row>
    <row r="4" spans="1:9" s="26" customFormat="1" ht="15.75">
      <c r="A4" s="713"/>
      <c r="B4" s="714"/>
      <c r="C4" s="714"/>
      <c r="D4" s="714"/>
      <c r="E4" s="714"/>
      <c r="F4" s="714"/>
      <c r="G4" s="714"/>
      <c r="H4" s="714"/>
      <c r="I4" s="715"/>
    </row>
    <row r="5" spans="1:9" s="26" customFormat="1" ht="15.75">
      <c r="A5" s="713" t="s">
        <v>779</v>
      </c>
      <c r="B5" s="714"/>
      <c r="C5" s="714"/>
      <c r="D5" s="714"/>
      <c r="E5" s="714"/>
      <c r="F5" s="714"/>
      <c r="G5" s="714"/>
      <c r="H5" s="714"/>
      <c r="I5" s="715"/>
    </row>
    <row r="6" spans="1:9" s="26" customFormat="1" ht="15.75">
      <c r="A6" s="710"/>
      <c r="B6" s="711"/>
      <c r="C6" s="711"/>
      <c r="D6" s="711"/>
      <c r="E6" s="711"/>
      <c r="F6" s="711"/>
      <c r="G6" s="711"/>
      <c r="H6" s="711"/>
      <c r="I6" s="712"/>
    </row>
    <row r="7" spans="1:9">
      <c r="A7" s="1044" t="s">
        <v>30</v>
      </c>
      <c r="B7" s="1040" t="s">
        <v>780</v>
      </c>
      <c r="C7" s="1045"/>
      <c r="D7" s="1046"/>
      <c r="E7" s="1040" t="s">
        <v>781</v>
      </c>
      <c r="F7" s="1040" t="s">
        <v>782</v>
      </c>
      <c r="G7" s="1043" t="s">
        <v>783</v>
      </c>
      <c r="H7" s="1040" t="s">
        <v>784</v>
      </c>
      <c r="I7" s="1043" t="s">
        <v>785</v>
      </c>
    </row>
    <row r="8" spans="1:9" s="26" customFormat="1" ht="15.75" thickBot="1">
      <c r="A8" s="1044"/>
      <c r="B8" s="1041"/>
      <c r="C8" s="1047"/>
      <c r="D8" s="1048"/>
      <c r="E8" s="1041"/>
      <c r="F8" s="1041"/>
      <c r="G8" s="1043"/>
      <c r="H8" s="1041"/>
      <c r="I8" s="1043"/>
    </row>
    <row r="9" spans="1:9" s="26" customFormat="1" ht="15">
      <c r="A9" s="1044"/>
      <c r="B9" s="1041"/>
      <c r="C9" s="1049" t="s">
        <v>786</v>
      </c>
      <c r="D9" s="1052" t="s">
        <v>787</v>
      </c>
      <c r="E9" s="1041"/>
      <c r="F9" s="1041"/>
      <c r="G9" s="1043"/>
      <c r="H9" s="1041"/>
      <c r="I9" s="1043"/>
    </row>
    <row r="10" spans="1:9" s="26" customFormat="1" ht="15">
      <c r="A10" s="1044"/>
      <c r="B10" s="1041"/>
      <c r="C10" s="1050"/>
      <c r="D10" s="1053"/>
      <c r="E10" s="1041"/>
      <c r="F10" s="1041"/>
      <c r="G10" s="1043"/>
      <c r="H10" s="1041"/>
      <c r="I10" s="1043"/>
    </row>
    <row r="11" spans="1:9" s="26" customFormat="1" ht="15.75" thickBot="1">
      <c r="A11" s="1044"/>
      <c r="B11" s="1042"/>
      <c r="C11" s="1051"/>
      <c r="D11" s="1054"/>
      <c r="E11" s="1042"/>
      <c r="F11" s="1042"/>
      <c r="G11" s="1043"/>
      <c r="H11" s="1042"/>
      <c r="I11" s="1043"/>
    </row>
    <row r="12" spans="1:9" ht="15">
      <c r="A12" s="695"/>
      <c r="B12" s="695"/>
      <c r="C12" s="696"/>
      <c r="D12" s="695"/>
      <c r="E12" s="695"/>
      <c r="F12" s="706"/>
      <c r="G12" s="695"/>
      <c r="H12" s="697"/>
      <c r="I12" s="695"/>
    </row>
    <row r="13" spans="1:9" s="26" customFormat="1" ht="15.75" thickBot="1">
      <c r="A13" s="698">
        <v>1</v>
      </c>
      <c r="B13" s="698">
        <v>2</v>
      </c>
      <c r="C13" s="698">
        <v>3</v>
      </c>
      <c r="D13" s="698">
        <v>4</v>
      </c>
      <c r="E13" s="698">
        <v>5</v>
      </c>
      <c r="F13" s="698">
        <v>6</v>
      </c>
      <c r="G13" s="698">
        <v>7</v>
      </c>
      <c r="H13" s="698">
        <v>8</v>
      </c>
      <c r="I13" s="698">
        <v>9</v>
      </c>
    </row>
    <row r="14" spans="1:9" ht="15">
      <c r="A14" s="699" t="s">
        <v>34</v>
      </c>
      <c r="B14" s="700"/>
      <c r="C14" s="700"/>
      <c r="D14" s="700"/>
      <c r="E14" s="700"/>
      <c r="F14" s="700"/>
      <c r="G14" s="700"/>
      <c r="H14" s="701"/>
      <c r="I14" s="701"/>
    </row>
    <row r="15" spans="1:9">
      <c r="A15" s="702" t="s">
        <v>51</v>
      </c>
      <c r="B15" s="702">
        <v>0</v>
      </c>
      <c r="C15" s="702"/>
      <c r="D15" s="702"/>
      <c r="E15" s="702">
        <v>0</v>
      </c>
      <c r="F15" s="702"/>
      <c r="G15" s="702"/>
      <c r="H15" s="702">
        <v>0</v>
      </c>
      <c r="I15" s="702"/>
    </row>
    <row r="16" spans="1:9">
      <c r="A16" s="703" t="s">
        <v>52</v>
      </c>
      <c r="B16" s="702">
        <v>0</v>
      </c>
      <c r="C16" s="702"/>
      <c r="D16" s="702"/>
      <c r="E16" s="702">
        <v>0</v>
      </c>
      <c r="F16" s="702"/>
      <c r="G16" s="702"/>
      <c r="H16" s="702">
        <v>0</v>
      </c>
      <c r="I16" s="702"/>
    </row>
    <row r="17" spans="1:10">
      <c r="A17" s="703" t="s">
        <v>53</v>
      </c>
      <c r="B17" s="704">
        <v>25</v>
      </c>
      <c r="C17" s="704">
        <v>4</v>
      </c>
      <c r="D17" s="704">
        <v>8</v>
      </c>
      <c r="E17" s="704">
        <v>29</v>
      </c>
      <c r="F17" s="704">
        <v>10</v>
      </c>
      <c r="G17" s="704"/>
      <c r="H17" s="702">
        <v>0</v>
      </c>
      <c r="I17" s="702"/>
    </row>
    <row r="18" spans="1:10">
      <c r="A18" s="703" t="s">
        <v>372</v>
      </c>
      <c r="B18" s="702">
        <v>11</v>
      </c>
      <c r="C18" s="702">
        <v>0</v>
      </c>
      <c r="D18" s="702">
        <v>12</v>
      </c>
      <c r="E18" s="702">
        <v>23</v>
      </c>
      <c r="F18" s="702">
        <v>17</v>
      </c>
      <c r="G18" s="702"/>
      <c r="H18" s="702">
        <v>0</v>
      </c>
      <c r="I18" s="702"/>
    </row>
    <row r="19" spans="1:10">
      <c r="A19" s="703" t="s">
        <v>55</v>
      </c>
      <c r="B19" s="704"/>
      <c r="C19" s="704"/>
      <c r="D19" s="704"/>
      <c r="E19" s="704">
        <v>0</v>
      </c>
      <c r="F19" s="704"/>
      <c r="G19" s="704"/>
      <c r="H19" s="702">
        <v>0</v>
      </c>
      <c r="I19" s="702"/>
    </row>
    <row r="20" spans="1:10">
      <c r="A20" s="703" t="s">
        <v>56</v>
      </c>
      <c r="B20" s="702"/>
      <c r="C20" s="702"/>
      <c r="D20" s="702"/>
      <c r="E20" s="702">
        <v>0</v>
      </c>
      <c r="F20" s="702"/>
      <c r="G20" s="702"/>
      <c r="H20" s="702">
        <v>0</v>
      </c>
      <c r="I20" s="702"/>
    </row>
    <row r="21" spans="1:10">
      <c r="A21" s="703" t="s">
        <v>57</v>
      </c>
      <c r="B21" s="702"/>
      <c r="C21" s="702"/>
      <c r="D21" s="702"/>
      <c r="E21" s="702">
        <v>0</v>
      </c>
      <c r="F21" s="702"/>
      <c r="G21" s="702"/>
      <c r="H21" s="702">
        <v>0</v>
      </c>
      <c r="I21" s="702"/>
    </row>
    <row r="22" spans="1:10">
      <c r="A22" s="703" t="s">
        <v>261</v>
      </c>
      <c r="B22" s="704">
        <v>0</v>
      </c>
      <c r="C22" s="704"/>
      <c r="D22" s="704"/>
      <c r="E22" s="704">
        <v>0</v>
      </c>
      <c r="F22" s="704"/>
      <c r="G22" s="704"/>
      <c r="H22" s="702">
        <v>0</v>
      </c>
      <c r="I22" s="702"/>
    </row>
    <row r="23" spans="1:10">
      <c r="A23" s="703" t="s">
        <v>260</v>
      </c>
      <c r="B23" s="702"/>
      <c r="C23" s="702"/>
      <c r="D23" s="702"/>
      <c r="E23" s="702">
        <v>0</v>
      </c>
      <c r="F23" s="702"/>
      <c r="G23" s="702"/>
      <c r="H23" s="702">
        <v>0</v>
      </c>
      <c r="I23" s="702"/>
    </row>
    <row r="24" spans="1:10" ht="15" thickBot="1">
      <c r="A24" s="705" t="s">
        <v>40</v>
      </c>
      <c r="B24" s="702">
        <v>36</v>
      </c>
      <c r="C24" s="702">
        <v>4</v>
      </c>
      <c r="D24" s="702">
        <v>20</v>
      </c>
      <c r="E24" s="702">
        <v>52</v>
      </c>
      <c r="F24" s="702">
        <v>27</v>
      </c>
      <c r="G24" s="702">
        <v>0</v>
      </c>
      <c r="H24" s="702">
        <v>0</v>
      </c>
      <c r="I24" s="702"/>
    </row>
    <row r="25" spans="1:10" ht="15" thickBot="1">
      <c r="A25" s="30" t="s">
        <v>41</v>
      </c>
      <c r="B25" s="31"/>
      <c r="C25" s="31"/>
      <c r="D25" s="31"/>
      <c r="E25" s="31"/>
      <c r="F25" s="31"/>
      <c r="G25" s="31"/>
      <c r="H25" s="32"/>
      <c r="I25" s="32"/>
    </row>
    <row r="26" spans="1:10">
      <c r="A26" s="28" t="s">
        <v>55</v>
      </c>
      <c r="B26" s="27"/>
      <c r="C26" s="27"/>
      <c r="D26" s="27"/>
      <c r="E26" s="27">
        <f>B26-C26+D26</f>
        <v>0</v>
      </c>
      <c r="F26" s="27"/>
      <c r="G26" s="27"/>
      <c r="H26" s="27">
        <f>E26-F26+G26</f>
        <v>0</v>
      </c>
      <c r="I26" s="27"/>
    </row>
    <row r="27" spans="1:10">
      <c r="A27" s="28" t="s">
        <v>56</v>
      </c>
      <c r="B27" s="27"/>
      <c r="C27" s="27"/>
      <c r="D27" s="27"/>
      <c r="E27" s="27">
        <f>B27-C27+D27</f>
        <v>0</v>
      </c>
      <c r="F27" s="27"/>
      <c r="G27" s="27"/>
      <c r="H27" s="27">
        <f>E27-F27+G27</f>
        <v>0</v>
      </c>
      <c r="I27" s="27"/>
      <c r="J27" s="21" t="s">
        <v>495</v>
      </c>
    </row>
    <row r="28" spans="1:10">
      <c r="A28" s="28" t="s">
        <v>57</v>
      </c>
      <c r="B28" s="27"/>
      <c r="C28" s="27"/>
      <c r="D28" s="27"/>
      <c r="E28" s="27">
        <f>B28-C28+D28</f>
        <v>0</v>
      </c>
      <c r="F28" s="27"/>
      <c r="G28" s="27"/>
      <c r="H28" s="27">
        <f>E28-F28+G28</f>
        <v>0</v>
      </c>
      <c r="I28" s="27"/>
    </row>
    <row r="29" spans="1:10">
      <c r="A29" s="28" t="s">
        <v>261</v>
      </c>
      <c r="B29" s="27"/>
      <c r="C29" s="27"/>
      <c r="D29" s="27"/>
      <c r="E29" s="27">
        <f>B29-C29+D29</f>
        <v>0</v>
      </c>
      <c r="F29" s="27"/>
      <c r="G29" s="27"/>
      <c r="H29" s="27">
        <f>E29-F29+G29</f>
        <v>0</v>
      </c>
      <c r="I29" s="27"/>
    </row>
    <row r="30" spans="1:10" ht="14.25" thickBot="1">
      <c r="A30" s="28" t="s">
        <v>58</v>
      </c>
      <c r="B30" s="27"/>
      <c r="C30" s="27"/>
      <c r="D30" s="27"/>
      <c r="E30" s="27">
        <f>B30-C30+D30</f>
        <v>0</v>
      </c>
      <c r="F30" s="27"/>
      <c r="G30" s="27"/>
      <c r="H30" s="27">
        <f>E30-F30+G30</f>
        <v>0</v>
      </c>
      <c r="I30" s="27"/>
    </row>
    <row r="31" spans="1:10" ht="15.75" thickBot="1">
      <c r="A31" s="36" t="s">
        <v>46</v>
      </c>
      <c r="B31" s="29">
        <f>SUM(B26:B30)</f>
        <v>0</v>
      </c>
      <c r="C31" s="29">
        <f t="shared" ref="C31:H31" si="0">SUM(C26:C30)</f>
        <v>0</v>
      </c>
      <c r="D31" s="29">
        <f t="shared" si="0"/>
        <v>0</v>
      </c>
      <c r="E31" s="29">
        <f t="shared" si="0"/>
        <v>0</v>
      </c>
      <c r="F31" s="29">
        <f t="shared" si="0"/>
        <v>0</v>
      </c>
      <c r="G31" s="29">
        <f t="shared" si="0"/>
        <v>0</v>
      </c>
      <c r="H31" s="29">
        <f t="shared" si="0"/>
        <v>0</v>
      </c>
      <c r="I31" s="29"/>
    </row>
    <row r="32" spans="1:10" ht="15.75" thickBot="1">
      <c r="A32" s="36" t="s">
        <v>47</v>
      </c>
      <c r="B32" s="29">
        <f>B23+B31</f>
        <v>0</v>
      </c>
      <c r="C32" s="29">
        <f t="shared" ref="C32:H32" si="1">C23+C31</f>
        <v>0</v>
      </c>
      <c r="D32" s="29">
        <f t="shared" si="1"/>
        <v>0</v>
      </c>
      <c r="E32" s="29">
        <f t="shared" si="1"/>
        <v>0</v>
      </c>
      <c r="F32" s="29">
        <f t="shared" si="1"/>
        <v>0</v>
      </c>
      <c r="G32" s="29">
        <f t="shared" si="1"/>
        <v>0</v>
      </c>
      <c r="H32" s="29">
        <f t="shared" si="1"/>
        <v>0</v>
      </c>
      <c r="I32" s="29"/>
    </row>
    <row r="33" spans="1:9">
      <c r="A33" s="19"/>
      <c r="B33" s="20"/>
      <c r="C33" s="20"/>
      <c r="D33" s="20"/>
      <c r="E33" s="20"/>
      <c r="F33" s="20"/>
      <c r="G33" s="20"/>
      <c r="H33" s="25"/>
      <c r="I33" s="25"/>
    </row>
    <row r="34" spans="1:9">
      <c r="A34" s="33"/>
      <c r="B34" s="34"/>
      <c r="C34" s="34"/>
      <c r="D34" s="34"/>
      <c r="E34" s="34"/>
      <c r="F34" s="34"/>
      <c r="G34" s="34"/>
      <c r="H34" s="35"/>
      <c r="I34" s="35"/>
    </row>
    <row r="35" spans="1:9">
      <c r="A35" s="33"/>
      <c r="B35" s="34"/>
      <c r="C35" s="34"/>
      <c r="D35" s="34"/>
      <c r="E35" s="34"/>
      <c r="F35" s="34"/>
      <c r="G35" s="34"/>
      <c r="H35" s="35"/>
      <c r="I35" s="35"/>
    </row>
    <row r="36" spans="1:9" ht="14.25" thickBot="1">
      <c r="A36" s="22"/>
      <c r="B36" s="23"/>
      <c r="C36" s="23"/>
      <c r="D36" s="23"/>
      <c r="E36" s="23"/>
      <c r="F36" s="23"/>
      <c r="G36" s="23"/>
      <c r="H36" s="24"/>
      <c r="I36" s="24"/>
    </row>
  </sheetData>
  <protectedRanges>
    <protectedRange password="CF7A" sqref="A4:I4 I14:I22 A26:G30 I26:I30 A14:G22" name="Range1"/>
  </protectedRanges>
  <dataConsolidate/>
  <mergeCells count="12">
    <mergeCell ref="A1:I1"/>
    <mergeCell ref="A3:I3"/>
    <mergeCell ref="E7:E11"/>
    <mergeCell ref="F7:F11"/>
    <mergeCell ref="G7:G11"/>
    <mergeCell ref="H7:H11"/>
    <mergeCell ref="I7:I11"/>
    <mergeCell ref="A7:A11"/>
    <mergeCell ref="B7:B11"/>
    <mergeCell ref="C7:D8"/>
    <mergeCell ref="C9:C11"/>
    <mergeCell ref="D9:D11"/>
  </mergeCells>
  <phoneticPr fontId="6" type="noConversion"/>
  <printOptions horizontalCentered="1" verticalCentered="1"/>
  <pageMargins left="0.5" right="0.5" top="0.5" bottom="0.5" header="0.5" footer="0.5"/>
  <pageSetup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5" sqref="K25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Q108"/>
  <sheetViews>
    <sheetView tabSelected="1" view="pageBreakPreview" topLeftCell="A4" zoomScale="90" zoomScaleNormal="90" zoomScaleSheetLayoutView="90" workbookViewId="0">
      <pane xSplit="1" ySplit="8" topLeftCell="D12" activePane="bottomRight" state="frozen"/>
      <selection activeCell="A4" sqref="A4"/>
      <selection pane="topRight" activeCell="B4" sqref="B4"/>
      <selection pane="bottomLeft" activeCell="A12" sqref="A12"/>
      <selection pane="bottomRight" activeCell="R7" sqref="R7"/>
    </sheetView>
  </sheetViews>
  <sheetFormatPr defaultRowHeight="16.5"/>
  <cols>
    <col min="1" max="1" width="40.5703125" style="40" customWidth="1"/>
    <col min="2" max="9" width="8.7109375" style="40" customWidth="1"/>
    <col min="10" max="10" width="10.28515625" style="40" customWidth="1"/>
    <col min="11" max="12" width="8.7109375" style="40" customWidth="1"/>
    <col min="13" max="13" width="11.85546875" style="40" customWidth="1"/>
    <col min="14" max="14" width="8.7109375" style="40" customWidth="1"/>
    <col min="15" max="15" width="12.140625" style="40" customWidth="1"/>
    <col min="16" max="16" width="24.140625" style="40" customWidth="1"/>
    <col min="17" max="17" width="8.7109375" style="40" customWidth="1"/>
    <col min="18" max="16384" width="9.140625" style="40"/>
  </cols>
  <sheetData>
    <row r="1" spans="1:17" ht="17.25" thickBo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7" ht="17.25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 t="s">
        <v>59</v>
      </c>
      <c r="O2" s="44"/>
      <c r="P2" s="45"/>
    </row>
    <row r="3" spans="1:17">
      <c r="A3" s="46" t="s">
        <v>803</v>
      </c>
      <c r="B3" s="47"/>
      <c r="C3" s="47"/>
      <c r="D3" s="47"/>
      <c r="E3" s="38"/>
      <c r="F3" s="38"/>
      <c r="G3" s="38"/>
      <c r="H3" s="38"/>
      <c r="I3" s="38"/>
      <c r="J3" s="38"/>
      <c r="K3" s="38"/>
      <c r="L3" s="38"/>
      <c r="M3" s="540"/>
      <c r="N3" s="540" t="s">
        <v>72</v>
      </c>
      <c r="O3" s="540"/>
      <c r="P3" s="540"/>
      <c r="Q3" s="540"/>
    </row>
    <row r="4" spans="1:17">
      <c r="A4" s="48" t="s">
        <v>544</v>
      </c>
      <c r="B4" s="49"/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21"/>
      <c r="P4" s="51"/>
    </row>
    <row r="5" spans="1:17" ht="17.25" thickBot="1">
      <c r="A5" s="52"/>
      <c r="B5" s="49"/>
      <c r="C5" s="49"/>
      <c r="D5" s="49"/>
      <c r="E5" s="53"/>
      <c r="F5" s="50"/>
      <c r="G5" s="50"/>
      <c r="H5" s="50"/>
      <c r="I5" s="50"/>
      <c r="J5" s="50"/>
      <c r="K5" s="50"/>
      <c r="L5" s="50"/>
      <c r="M5" s="53"/>
      <c r="N5" s="53"/>
      <c r="O5" s="53" t="s">
        <v>61</v>
      </c>
      <c r="P5" s="54"/>
    </row>
    <row r="6" spans="1:17" ht="33.75" customHeight="1" thickBot="1">
      <c r="A6" s="55"/>
      <c r="B6" s="1070" t="s">
        <v>62</v>
      </c>
      <c r="C6" s="1070"/>
      <c r="D6" s="1071"/>
      <c r="E6" s="57" t="s">
        <v>63</v>
      </c>
      <c r="F6" s="1072" t="s">
        <v>62</v>
      </c>
      <c r="G6" s="1070"/>
      <c r="H6" s="1070"/>
      <c r="I6" s="1058" t="s">
        <v>524</v>
      </c>
      <c r="J6" s="1059"/>
      <c r="K6" s="1059"/>
      <c r="L6" s="1060"/>
      <c r="M6" s="1070" t="s">
        <v>64</v>
      </c>
      <c r="N6" s="1071"/>
      <c r="O6" s="46" t="s">
        <v>65</v>
      </c>
      <c r="P6" s="480"/>
    </row>
    <row r="7" spans="1:17" ht="33.75" customHeight="1" thickBot="1">
      <c r="A7" s="1055" t="s">
        <v>66</v>
      </c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1061"/>
      <c r="J7" s="1062"/>
      <c r="K7" s="1062"/>
      <c r="L7" s="1063"/>
      <c r="M7" s="1068" t="s">
        <v>525</v>
      </c>
      <c r="N7" s="1069"/>
      <c r="O7" s="60" t="s">
        <v>526</v>
      </c>
      <c r="P7" s="65"/>
    </row>
    <row r="8" spans="1:17">
      <c r="A8" s="1056"/>
      <c r="B8" s="58" t="s">
        <v>69</v>
      </c>
      <c r="C8" s="56" t="s">
        <v>69</v>
      </c>
      <c r="D8" s="68" t="s">
        <v>69</v>
      </c>
      <c r="E8" s="61" t="s">
        <v>70</v>
      </c>
      <c r="F8" s="67" t="s">
        <v>69</v>
      </c>
      <c r="G8" s="56" t="s">
        <v>69</v>
      </c>
      <c r="H8" s="69" t="s">
        <v>69</v>
      </c>
      <c r="I8" s="67" t="s">
        <v>69</v>
      </c>
      <c r="J8" s="56" t="s">
        <v>69</v>
      </c>
      <c r="K8" s="69" t="s">
        <v>69</v>
      </c>
      <c r="L8" s="67" t="s">
        <v>72</v>
      </c>
      <c r="M8" s="57" t="s">
        <v>73</v>
      </c>
      <c r="N8" s="67" t="s">
        <v>74</v>
      </c>
      <c r="O8" s="56" t="s">
        <v>73</v>
      </c>
      <c r="P8" s="67" t="s">
        <v>74</v>
      </c>
    </row>
    <row r="9" spans="1:17">
      <c r="A9" s="1056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7" ht="17.25" thickBot="1">
      <c r="A10" s="1057"/>
      <c r="B10" s="506" t="s">
        <v>478</v>
      </c>
      <c r="C10" s="72" t="s">
        <v>71</v>
      </c>
      <c r="D10" s="71"/>
      <c r="E10" s="63"/>
      <c r="F10" s="71" t="s">
        <v>415</v>
      </c>
      <c r="G10" s="72" t="s">
        <v>71</v>
      </c>
      <c r="H10" s="62"/>
      <c r="I10" s="71" t="s">
        <v>415</v>
      </c>
      <c r="J10" s="72" t="s">
        <v>71</v>
      </c>
      <c r="K10" s="62"/>
      <c r="L10" s="71"/>
      <c r="M10" s="74" t="s">
        <v>220</v>
      </c>
      <c r="N10" s="75"/>
      <c r="O10" s="63"/>
      <c r="P10" s="71"/>
    </row>
    <row r="11" spans="1:17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7" ht="17.25" thickBot="1">
      <c r="A12" s="410" t="s">
        <v>80</v>
      </c>
      <c r="B12" s="493"/>
      <c r="C12" s="411"/>
      <c r="D12" s="411"/>
      <c r="E12" s="411"/>
      <c r="F12" s="411"/>
      <c r="G12" s="411"/>
      <c r="H12" s="411"/>
      <c r="I12" s="411"/>
      <c r="J12" s="411"/>
      <c r="K12" s="411"/>
      <c r="L12" s="412"/>
      <c r="M12" s="411"/>
      <c r="N12" s="411"/>
      <c r="O12" s="411"/>
      <c r="P12" s="413"/>
    </row>
    <row r="13" spans="1:17" ht="17.25" thickBot="1">
      <c r="A13" s="409" t="s">
        <v>348</v>
      </c>
      <c r="B13" s="494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7"/>
      <c r="N13" s="416"/>
      <c r="O13" s="416"/>
      <c r="P13" s="418"/>
    </row>
    <row r="14" spans="1:17" ht="17.25" thickBot="1">
      <c r="A14" s="376" t="s">
        <v>327</v>
      </c>
      <c r="B14" s="474"/>
      <c r="C14" s="474">
        <v>3312.1060000000002</v>
      </c>
      <c r="D14" s="474"/>
      <c r="E14" s="475">
        <f>1200+1200+910</f>
        <v>3310</v>
      </c>
      <c r="F14" s="474"/>
      <c r="G14" s="474">
        <f>2869.604+1190.197-1393.38</f>
        <v>2666.4209999999994</v>
      </c>
      <c r="H14" s="474"/>
      <c r="I14" s="474"/>
      <c r="J14" s="474">
        <v>4141</v>
      </c>
      <c r="K14" s="475"/>
      <c r="L14" s="111">
        <f>+I14+J14+K14</f>
        <v>4141</v>
      </c>
      <c r="M14" s="111">
        <f>+J14-E14</f>
        <v>831</v>
      </c>
      <c r="N14" s="111">
        <f>+K14-H14</f>
        <v>0</v>
      </c>
      <c r="O14" s="474">
        <v>5000</v>
      </c>
      <c r="P14" s="476"/>
    </row>
    <row r="15" spans="1:17" ht="17.25" thickBot="1">
      <c r="A15" s="419" t="s">
        <v>283</v>
      </c>
      <c r="B15" s="420"/>
      <c r="C15" s="420"/>
      <c r="D15" s="420"/>
      <c r="E15" s="421"/>
      <c r="F15" s="420"/>
      <c r="G15" s="420"/>
      <c r="H15" s="420"/>
      <c r="I15" s="420"/>
      <c r="J15" s="420"/>
      <c r="K15" s="421"/>
      <c r="L15" s="417"/>
      <c r="M15" s="417"/>
      <c r="N15" s="421"/>
      <c r="O15" s="420"/>
      <c r="P15" s="422"/>
    </row>
    <row r="16" spans="1:17">
      <c r="A16" s="382" t="s">
        <v>328</v>
      </c>
      <c r="B16" s="414"/>
      <c r="C16" s="414">
        <v>127.221</v>
      </c>
      <c r="D16" s="414"/>
      <c r="E16" s="99">
        <v>95.5</v>
      </c>
      <c r="F16" s="414"/>
      <c r="G16" s="414">
        <v>41.302</v>
      </c>
      <c r="H16" s="414"/>
      <c r="I16" s="414"/>
      <c r="J16" s="414">
        <v>135</v>
      </c>
      <c r="K16" s="99"/>
      <c r="L16" s="85">
        <f t="shared" ref="L16:L22" si="0">+I16+J16+K16</f>
        <v>135</v>
      </c>
      <c r="M16" s="85">
        <f t="shared" ref="M16:M22" si="1">+J16-E16</f>
        <v>39.5</v>
      </c>
      <c r="N16" s="99">
        <f t="shared" ref="N16:N22" si="2">+K16-H16</f>
        <v>0</v>
      </c>
      <c r="O16" s="414">
        <v>150</v>
      </c>
      <c r="P16" s="415"/>
    </row>
    <row r="17" spans="1:16">
      <c r="A17" s="381" t="s">
        <v>284</v>
      </c>
      <c r="B17" s="83"/>
      <c r="C17" s="83">
        <v>0.125</v>
      </c>
      <c r="D17" s="83"/>
      <c r="E17" s="84">
        <v>0.5</v>
      </c>
      <c r="F17" s="83"/>
      <c r="G17" s="83">
        <v>8.9999999999999993E-3</v>
      </c>
      <c r="H17" s="83"/>
      <c r="I17" s="83"/>
      <c r="J17" s="83">
        <v>1</v>
      </c>
      <c r="K17" s="84"/>
      <c r="L17" s="86">
        <f t="shared" si="0"/>
        <v>1</v>
      </c>
      <c r="M17" s="86">
        <f t="shared" si="1"/>
        <v>0.5</v>
      </c>
      <c r="N17" s="84">
        <f t="shared" si="2"/>
        <v>0</v>
      </c>
      <c r="O17" s="83">
        <v>2</v>
      </c>
      <c r="P17" s="87"/>
    </row>
    <row r="18" spans="1:16">
      <c r="A18" s="381" t="s">
        <v>219</v>
      </c>
      <c r="B18" s="83"/>
      <c r="C18" s="83">
        <v>1.7470000000000001</v>
      </c>
      <c r="D18" s="83"/>
      <c r="E18" s="84">
        <v>0.5</v>
      </c>
      <c r="F18" s="83"/>
      <c r="G18" s="83">
        <v>0.54400000000000004</v>
      </c>
      <c r="H18" s="83"/>
      <c r="I18" s="83"/>
      <c r="J18" s="83">
        <v>3</v>
      </c>
      <c r="K18" s="84"/>
      <c r="L18" s="86">
        <f t="shared" si="0"/>
        <v>3</v>
      </c>
      <c r="M18" s="86">
        <f t="shared" si="1"/>
        <v>2.5</v>
      </c>
      <c r="N18" s="84">
        <f t="shared" si="2"/>
        <v>0</v>
      </c>
      <c r="O18" s="83">
        <v>4</v>
      </c>
      <c r="P18" s="87"/>
    </row>
    <row r="19" spans="1:16">
      <c r="A19" s="381" t="s">
        <v>285</v>
      </c>
      <c r="B19" s="83"/>
      <c r="C19" s="83">
        <v>43.353000000000002</v>
      </c>
      <c r="D19" s="83"/>
      <c r="E19" s="84">
        <v>26</v>
      </c>
      <c r="F19" s="83"/>
      <c r="G19" s="83">
        <v>15.095000000000001</v>
      </c>
      <c r="H19" s="83"/>
      <c r="I19" s="83"/>
      <c r="J19" s="83">
        <v>56.35</v>
      </c>
      <c r="K19" s="84"/>
      <c r="L19" s="86">
        <f t="shared" si="0"/>
        <v>56.35</v>
      </c>
      <c r="M19" s="86">
        <f t="shared" si="1"/>
        <v>30.35</v>
      </c>
      <c r="N19" s="84">
        <f t="shared" si="2"/>
        <v>0</v>
      </c>
      <c r="O19" s="83">
        <v>65</v>
      </c>
      <c r="P19" s="87"/>
    </row>
    <row r="20" spans="1:16">
      <c r="A20" s="381" t="s">
        <v>392</v>
      </c>
      <c r="B20" s="88"/>
      <c r="C20" s="88">
        <v>6</v>
      </c>
      <c r="D20" s="88">
        <v>1.6E-2</v>
      </c>
      <c r="E20" s="84">
        <v>3</v>
      </c>
      <c r="F20" s="88"/>
      <c r="G20" s="88">
        <v>5.5780000000000003</v>
      </c>
      <c r="H20" s="88"/>
      <c r="I20" s="88"/>
      <c r="J20" s="88">
        <v>32.651000000000003</v>
      </c>
      <c r="K20" s="84"/>
      <c r="L20" s="86">
        <f t="shared" si="0"/>
        <v>32.651000000000003</v>
      </c>
      <c r="M20" s="86">
        <f t="shared" si="1"/>
        <v>29.651000000000003</v>
      </c>
      <c r="N20" s="84">
        <f t="shared" si="2"/>
        <v>0</v>
      </c>
      <c r="O20" s="88">
        <v>35</v>
      </c>
      <c r="P20" s="89"/>
    </row>
    <row r="21" spans="1:16">
      <c r="A21" s="381" t="s">
        <v>393</v>
      </c>
      <c r="B21" s="337"/>
      <c r="C21" s="337"/>
      <c r="D21" s="337"/>
      <c r="E21" s="337">
        <v>1</v>
      </c>
      <c r="F21" s="337"/>
      <c r="G21" s="337"/>
      <c r="H21" s="337"/>
      <c r="I21" s="337"/>
      <c r="J21" s="337">
        <v>3</v>
      </c>
      <c r="K21" s="337"/>
      <c r="L21" s="86">
        <f t="shared" si="0"/>
        <v>3</v>
      </c>
      <c r="M21" s="86">
        <f t="shared" si="1"/>
        <v>2</v>
      </c>
      <c r="N21" s="84">
        <f t="shared" si="2"/>
        <v>0</v>
      </c>
      <c r="O21" s="337">
        <v>5</v>
      </c>
      <c r="P21" s="340"/>
    </row>
    <row r="22" spans="1:16" ht="17.25" thickBot="1">
      <c r="A22" s="396" t="s">
        <v>286</v>
      </c>
      <c r="B22" s="405"/>
      <c r="C22" s="405">
        <v>15</v>
      </c>
      <c r="D22" s="405"/>
      <c r="E22" s="365">
        <v>15.5</v>
      </c>
      <c r="F22" s="405"/>
      <c r="G22" s="405"/>
      <c r="H22" s="405"/>
      <c r="I22" s="405"/>
      <c r="J22" s="405">
        <v>18</v>
      </c>
      <c r="K22" s="365"/>
      <c r="L22" s="406">
        <f t="shared" si="0"/>
        <v>18</v>
      </c>
      <c r="M22" s="406">
        <f t="shared" si="1"/>
        <v>2.5</v>
      </c>
      <c r="N22" s="407">
        <f t="shared" si="2"/>
        <v>0</v>
      </c>
      <c r="O22" s="405">
        <v>20</v>
      </c>
      <c r="P22" s="408"/>
    </row>
    <row r="23" spans="1:16" ht="17.25" thickBot="1">
      <c r="A23" s="400" t="s">
        <v>329</v>
      </c>
      <c r="B23" s="374">
        <f>SUM(B16:B22)</f>
        <v>0</v>
      </c>
      <c r="C23" s="374">
        <f t="shared" ref="C23:P23" si="3">SUM(C16:C22)</f>
        <v>193.44600000000003</v>
      </c>
      <c r="D23" s="374">
        <f t="shared" si="3"/>
        <v>1.6E-2</v>
      </c>
      <c r="E23" s="374">
        <f t="shared" si="3"/>
        <v>142</v>
      </c>
      <c r="F23" s="374">
        <f t="shared" si="3"/>
        <v>0</v>
      </c>
      <c r="G23" s="374">
        <f t="shared" si="3"/>
        <v>62.527999999999999</v>
      </c>
      <c r="H23" s="374">
        <f t="shared" si="3"/>
        <v>0</v>
      </c>
      <c r="I23" s="374">
        <f t="shared" si="3"/>
        <v>0</v>
      </c>
      <c r="J23" s="374">
        <f t="shared" si="3"/>
        <v>249.001</v>
      </c>
      <c r="K23" s="374">
        <f t="shared" si="3"/>
        <v>0</v>
      </c>
      <c r="L23" s="374">
        <f t="shared" si="3"/>
        <v>249.001</v>
      </c>
      <c r="M23" s="374">
        <f t="shared" si="3"/>
        <v>107.001</v>
      </c>
      <c r="N23" s="374">
        <f t="shared" si="3"/>
        <v>0</v>
      </c>
      <c r="O23" s="374">
        <f t="shared" si="3"/>
        <v>281</v>
      </c>
      <c r="P23" s="375">
        <f t="shared" si="3"/>
        <v>0</v>
      </c>
    </row>
    <row r="24" spans="1:16" ht="17.25" thickBot="1">
      <c r="A24" s="401" t="s">
        <v>330</v>
      </c>
      <c r="B24" s="402">
        <f>B14+B23</f>
        <v>0</v>
      </c>
      <c r="C24" s="402">
        <f t="shared" ref="C24:P24" si="4">C14+C23</f>
        <v>3505.5520000000001</v>
      </c>
      <c r="D24" s="402">
        <f t="shared" si="4"/>
        <v>1.6E-2</v>
      </c>
      <c r="E24" s="403">
        <f t="shared" si="4"/>
        <v>3452</v>
      </c>
      <c r="F24" s="402">
        <f t="shared" si="4"/>
        <v>0</v>
      </c>
      <c r="G24" s="402">
        <f t="shared" si="4"/>
        <v>2728.9489999999992</v>
      </c>
      <c r="H24" s="402">
        <f t="shared" si="4"/>
        <v>0</v>
      </c>
      <c r="I24" s="402">
        <f t="shared" si="4"/>
        <v>0</v>
      </c>
      <c r="J24" s="402">
        <f t="shared" si="4"/>
        <v>4390.0010000000002</v>
      </c>
      <c r="K24" s="403">
        <f t="shared" si="4"/>
        <v>0</v>
      </c>
      <c r="L24" s="111">
        <f t="shared" si="4"/>
        <v>4390.0010000000002</v>
      </c>
      <c r="M24" s="111">
        <f t="shared" si="4"/>
        <v>938.00099999999998</v>
      </c>
      <c r="N24" s="110">
        <f t="shared" si="4"/>
        <v>0</v>
      </c>
      <c r="O24" s="402">
        <f t="shared" si="4"/>
        <v>5281</v>
      </c>
      <c r="P24" s="404">
        <f t="shared" si="4"/>
        <v>0</v>
      </c>
    </row>
    <row r="25" spans="1:16">
      <c r="A25" s="382" t="s">
        <v>394</v>
      </c>
      <c r="B25" s="398"/>
      <c r="C25" s="398">
        <v>129.61199999999999</v>
      </c>
      <c r="D25" s="398"/>
      <c r="E25" s="349">
        <v>89.47</v>
      </c>
      <c r="F25" s="398"/>
      <c r="G25" s="398">
        <v>144.089</v>
      </c>
      <c r="H25" s="398"/>
      <c r="I25" s="398"/>
      <c r="J25" s="398">
        <v>302.471</v>
      </c>
      <c r="K25" s="349"/>
      <c r="L25" s="85">
        <f>+I25+J25+K25</f>
        <v>302.471</v>
      </c>
      <c r="M25" s="85">
        <f>+J25-E25</f>
        <v>213.001</v>
      </c>
      <c r="N25" s="99">
        <f>+K25-H25</f>
        <v>0</v>
      </c>
      <c r="O25" s="398">
        <v>325</v>
      </c>
      <c r="P25" s="399"/>
    </row>
    <row r="26" spans="1:16">
      <c r="A26" s="381" t="s">
        <v>287</v>
      </c>
      <c r="B26" s="339"/>
      <c r="C26" s="339">
        <v>5</v>
      </c>
      <c r="D26" s="339"/>
      <c r="E26" s="338"/>
      <c r="F26" s="339"/>
      <c r="G26" s="339">
        <v>1.5209999999999999</v>
      </c>
      <c r="H26" s="339"/>
      <c r="I26" s="339"/>
      <c r="J26" s="339">
        <v>8</v>
      </c>
      <c r="K26" s="338"/>
      <c r="L26" s="85">
        <f>+I26+J26+K26</f>
        <v>8</v>
      </c>
      <c r="M26" s="86">
        <f>+J26-E26</f>
        <v>8</v>
      </c>
      <c r="N26" s="84">
        <f>+K26-H26</f>
        <v>0</v>
      </c>
      <c r="O26" s="339">
        <v>10</v>
      </c>
      <c r="P26" s="341"/>
    </row>
    <row r="27" spans="1:16">
      <c r="A27" s="381" t="s">
        <v>395</v>
      </c>
      <c r="B27" s="92"/>
      <c r="C27" s="92">
        <v>274.2</v>
      </c>
      <c r="D27" s="92">
        <v>0.124</v>
      </c>
      <c r="E27" s="92">
        <v>173.17</v>
      </c>
      <c r="F27" s="92"/>
      <c r="G27" s="92">
        <v>191.97300000000001</v>
      </c>
      <c r="H27" s="92"/>
      <c r="I27" s="92"/>
      <c r="J27" s="92">
        <v>358.44499999999999</v>
      </c>
      <c r="K27" s="92"/>
      <c r="L27" s="92">
        <f>+I27+J27+K27</f>
        <v>358.44499999999999</v>
      </c>
      <c r="M27" s="92">
        <f>+J27-E27</f>
        <v>185.27500000000001</v>
      </c>
      <c r="N27" s="92">
        <f>+K27-H27</f>
        <v>0</v>
      </c>
      <c r="O27" s="92">
        <v>375</v>
      </c>
      <c r="P27" s="93"/>
    </row>
    <row r="28" spans="1:16">
      <c r="A28" s="381" t="s">
        <v>400</v>
      </c>
      <c r="B28" s="92"/>
      <c r="C28" s="92">
        <v>198.83099999999999</v>
      </c>
      <c r="D28" s="92"/>
      <c r="E28" s="92">
        <v>255</v>
      </c>
      <c r="F28" s="92"/>
      <c r="G28" s="92">
        <v>98.87</v>
      </c>
      <c r="I28" s="92"/>
      <c r="J28" s="92">
        <v>275</v>
      </c>
      <c r="K28" s="92"/>
      <c r="L28" s="92">
        <f>+I28+J28+K28</f>
        <v>275</v>
      </c>
      <c r="M28" s="92">
        <f>+J28-E28</f>
        <v>20</v>
      </c>
      <c r="N28" s="92">
        <f>+K28-H28</f>
        <v>0</v>
      </c>
      <c r="O28" s="92">
        <v>325</v>
      </c>
      <c r="P28" s="93"/>
    </row>
    <row r="29" spans="1:16" ht="17.25" thickBot="1">
      <c r="A29" s="490" t="s">
        <v>401</v>
      </c>
      <c r="B29" s="491"/>
      <c r="C29" s="491">
        <v>300</v>
      </c>
      <c r="D29" s="491">
        <v>28.501000000000001</v>
      </c>
      <c r="E29" s="491">
        <v>263</v>
      </c>
      <c r="F29" s="491"/>
      <c r="G29" s="491">
        <v>102.34699999999999</v>
      </c>
      <c r="H29" s="92">
        <v>15.475</v>
      </c>
      <c r="I29" s="491"/>
      <c r="J29" s="491">
        <v>350</v>
      </c>
      <c r="K29" s="491">
        <v>25</v>
      </c>
      <c r="L29" s="491">
        <f>+I29+J29+K29</f>
        <v>375</v>
      </c>
      <c r="M29" s="491">
        <f>+J29-E29</f>
        <v>87</v>
      </c>
      <c r="N29" s="92">
        <f>+K29-H30</f>
        <v>9.5250000000000004</v>
      </c>
      <c r="O29" s="491">
        <v>500</v>
      </c>
      <c r="P29" s="492"/>
    </row>
    <row r="30" spans="1:16" ht="17.25" thickBot="1">
      <c r="A30" s="344" t="s">
        <v>331</v>
      </c>
      <c r="B30" s="342">
        <f>SUM(B24:B29)</f>
        <v>0</v>
      </c>
      <c r="C30" s="342">
        <f t="shared" ref="C30:P30" si="5">SUM(C24:C29)</f>
        <v>4413.1949999999997</v>
      </c>
      <c r="D30" s="342">
        <f t="shared" si="5"/>
        <v>28.641000000000002</v>
      </c>
      <c r="E30" s="342">
        <f t="shared" si="5"/>
        <v>4232.6399999999994</v>
      </c>
      <c r="F30" s="342">
        <f t="shared" si="5"/>
        <v>0</v>
      </c>
      <c r="G30" s="342">
        <f t="shared" si="5"/>
        <v>3267.7489999999993</v>
      </c>
      <c r="H30" s="342">
        <f>SUM(H24:H29)</f>
        <v>15.475</v>
      </c>
      <c r="I30" s="342">
        <f t="shared" si="5"/>
        <v>0</v>
      </c>
      <c r="J30" s="342">
        <f t="shared" si="5"/>
        <v>5683.9169999999995</v>
      </c>
      <c r="K30" s="342">
        <f t="shared" si="5"/>
        <v>25</v>
      </c>
      <c r="L30" s="342">
        <f t="shared" si="5"/>
        <v>5708.9169999999995</v>
      </c>
      <c r="M30" s="342">
        <f t="shared" si="5"/>
        <v>1451.277</v>
      </c>
      <c r="N30" s="342">
        <f t="shared" si="5"/>
        <v>9.5250000000000004</v>
      </c>
      <c r="O30" s="342">
        <f t="shared" si="5"/>
        <v>6816</v>
      </c>
      <c r="P30" s="343">
        <f t="shared" si="5"/>
        <v>0</v>
      </c>
    </row>
    <row r="31" spans="1:16">
      <c r="A31" s="348" t="s">
        <v>98</v>
      </c>
      <c r="B31" s="394"/>
      <c r="C31" s="394"/>
      <c r="D31" s="394"/>
      <c r="E31" s="345"/>
      <c r="F31" s="394"/>
      <c r="G31" s="394"/>
      <c r="H31" s="394"/>
      <c r="I31" s="394"/>
      <c r="J31" s="394"/>
      <c r="K31" s="345"/>
      <c r="L31" s="346"/>
      <c r="M31" s="347"/>
      <c r="N31" s="345"/>
      <c r="O31" s="394"/>
      <c r="P31" s="395"/>
    </row>
    <row r="32" spans="1:16">
      <c r="A32" s="381" t="s">
        <v>288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6">
        <f t="shared" ref="L32:L49" si="6">+I32+J32+K32</f>
        <v>0</v>
      </c>
      <c r="M32" s="86">
        <f t="shared" ref="M32:M49" si="7">+J32-E32</f>
        <v>0</v>
      </c>
      <c r="N32" s="84">
        <f t="shared" ref="N32:N49" si="8">+K32-H32</f>
        <v>0</v>
      </c>
      <c r="O32" s="83"/>
      <c r="P32" s="87"/>
    </row>
    <row r="33" spans="1:16">
      <c r="A33" s="381" t="s">
        <v>410</v>
      </c>
      <c r="B33" s="423"/>
      <c r="C33" s="423">
        <v>108.619</v>
      </c>
      <c r="D33" s="88">
        <v>29.504999999999999</v>
      </c>
      <c r="E33" s="423">
        <v>66.676000000000002</v>
      </c>
      <c r="F33" s="423"/>
      <c r="G33" s="423">
        <v>2.17</v>
      </c>
      <c r="H33" s="423"/>
      <c r="I33" s="423"/>
      <c r="J33" s="423">
        <v>128.67599999999999</v>
      </c>
      <c r="K33" s="423"/>
      <c r="L33" s="423">
        <v>128.67599999999999</v>
      </c>
      <c r="M33" s="423">
        <v>62</v>
      </c>
      <c r="N33" s="84">
        <f t="shared" si="8"/>
        <v>0</v>
      </c>
      <c r="O33" s="423">
        <v>301.3</v>
      </c>
      <c r="P33" s="424"/>
    </row>
    <row r="34" spans="1:16">
      <c r="A34" s="381" t="s">
        <v>409</v>
      </c>
      <c r="B34" s="88"/>
      <c r="C34" s="88"/>
      <c r="E34" s="88"/>
      <c r="F34" s="88"/>
      <c r="G34" s="88"/>
      <c r="H34" s="88"/>
      <c r="I34" s="88"/>
      <c r="J34" s="88">
        <v>5</v>
      </c>
      <c r="K34" s="88"/>
      <c r="L34" s="88">
        <f t="shared" si="6"/>
        <v>5</v>
      </c>
      <c r="M34" s="88">
        <f t="shared" si="7"/>
        <v>5</v>
      </c>
      <c r="N34" s="88">
        <f t="shared" si="8"/>
        <v>0</v>
      </c>
      <c r="O34" s="88">
        <v>390.89400000000001</v>
      </c>
      <c r="P34" s="89"/>
    </row>
    <row r="35" spans="1:16">
      <c r="A35" s="425" t="s">
        <v>396</v>
      </c>
      <c r="B35" s="426">
        <v>162.45099999999999</v>
      </c>
      <c r="C35" s="426">
        <v>895.25900000000001</v>
      </c>
      <c r="D35" s="426">
        <v>2.1629999999999998</v>
      </c>
      <c r="E35" s="427">
        <v>558</v>
      </c>
      <c r="F35" s="426"/>
      <c r="G35" s="426">
        <v>34.186</v>
      </c>
      <c r="H35" s="426"/>
      <c r="I35" s="426"/>
      <c r="J35" s="426">
        <v>1107.598</v>
      </c>
      <c r="K35" s="428"/>
      <c r="L35" s="429">
        <f t="shared" si="6"/>
        <v>1107.598</v>
      </c>
      <c r="M35" s="429">
        <f t="shared" si="7"/>
        <v>549.59799999999996</v>
      </c>
      <c r="N35" s="428">
        <f t="shared" si="8"/>
        <v>0</v>
      </c>
      <c r="O35" s="426">
        <v>1200</v>
      </c>
      <c r="P35" s="430"/>
    </row>
    <row r="36" spans="1:16">
      <c r="A36" s="381" t="s">
        <v>289</v>
      </c>
      <c r="B36" s="83"/>
      <c r="C36" s="83"/>
      <c r="D36" s="83"/>
      <c r="E36" s="91"/>
      <c r="F36" s="83"/>
      <c r="G36" s="83"/>
      <c r="H36" s="83"/>
      <c r="I36" s="83"/>
      <c r="J36" s="83"/>
      <c r="K36" s="84"/>
      <c r="L36" s="86">
        <f t="shared" si="6"/>
        <v>0</v>
      </c>
      <c r="M36" s="86">
        <f t="shared" si="7"/>
        <v>0</v>
      </c>
      <c r="N36" s="84">
        <f t="shared" si="8"/>
        <v>0</v>
      </c>
      <c r="O36" s="83"/>
      <c r="P36" s="87"/>
    </row>
    <row r="37" spans="1:16">
      <c r="A37" s="381" t="s">
        <v>290</v>
      </c>
      <c r="B37" s="83"/>
      <c r="C37" s="83"/>
      <c r="D37" s="83"/>
      <c r="E37" s="90"/>
      <c r="F37" s="83"/>
      <c r="G37" s="83">
        <v>0.04</v>
      </c>
      <c r="H37" s="83"/>
      <c r="I37" s="83"/>
      <c r="J37" s="83">
        <v>5</v>
      </c>
      <c r="K37" s="90"/>
      <c r="L37" s="86">
        <f t="shared" si="6"/>
        <v>5</v>
      </c>
      <c r="M37" s="86">
        <f t="shared" si="7"/>
        <v>5</v>
      </c>
      <c r="N37" s="84">
        <f t="shared" si="8"/>
        <v>0</v>
      </c>
      <c r="O37" s="83">
        <v>5</v>
      </c>
      <c r="P37" s="87"/>
    </row>
    <row r="38" spans="1:16">
      <c r="A38" s="381" t="s">
        <v>291</v>
      </c>
      <c r="B38" s="83"/>
      <c r="C38" s="83"/>
      <c r="D38" s="83">
        <v>4.7930000000000001</v>
      </c>
      <c r="E38" s="90"/>
      <c r="F38" s="83"/>
      <c r="G38" s="83"/>
      <c r="H38" s="83"/>
      <c r="I38" s="83"/>
      <c r="J38" s="83">
        <v>5</v>
      </c>
      <c r="K38" s="90"/>
      <c r="L38" s="86">
        <f t="shared" si="6"/>
        <v>5</v>
      </c>
      <c r="M38" s="86">
        <f t="shared" si="7"/>
        <v>5</v>
      </c>
      <c r="N38" s="84">
        <f t="shared" si="8"/>
        <v>0</v>
      </c>
      <c r="O38" s="83">
        <v>5</v>
      </c>
      <c r="P38" s="87"/>
    </row>
    <row r="39" spans="1:16">
      <c r="A39" s="381" t="s">
        <v>292</v>
      </c>
      <c r="B39" s="83"/>
      <c r="C39" s="83"/>
      <c r="D39" s="83"/>
      <c r="E39" s="90"/>
      <c r="F39" s="83"/>
      <c r="G39" s="83"/>
      <c r="H39" s="83"/>
      <c r="I39" s="83"/>
      <c r="J39" s="83"/>
      <c r="K39" s="90"/>
      <c r="L39" s="86">
        <f t="shared" si="6"/>
        <v>0</v>
      </c>
      <c r="M39" s="86">
        <f t="shared" si="7"/>
        <v>0</v>
      </c>
      <c r="N39" s="84">
        <f t="shared" si="8"/>
        <v>0</v>
      </c>
      <c r="O39" s="83"/>
      <c r="P39" s="87"/>
    </row>
    <row r="40" spans="1:16">
      <c r="A40" s="381" t="s">
        <v>293</v>
      </c>
      <c r="B40" s="83"/>
      <c r="C40" s="83">
        <v>9.6259999999999994</v>
      </c>
      <c r="D40" s="83"/>
      <c r="E40" s="90">
        <v>5</v>
      </c>
      <c r="F40" s="83"/>
      <c r="G40" s="83">
        <v>0.79500000000000004</v>
      </c>
      <c r="H40" s="83"/>
      <c r="I40" s="83"/>
      <c r="J40" s="83">
        <v>10</v>
      </c>
      <c r="K40" s="90"/>
      <c r="L40" s="86">
        <f t="shared" si="6"/>
        <v>10</v>
      </c>
      <c r="M40" s="86">
        <f t="shared" si="7"/>
        <v>5</v>
      </c>
      <c r="N40" s="84">
        <f t="shared" si="8"/>
        <v>0</v>
      </c>
      <c r="O40" s="83">
        <v>20</v>
      </c>
      <c r="P40" s="87"/>
    </row>
    <row r="41" spans="1:16">
      <c r="A41" s="381" t="s">
        <v>294</v>
      </c>
      <c r="B41" s="337"/>
      <c r="C41" s="337">
        <v>12.561999999999999</v>
      </c>
      <c r="D41" s="337"/>
      <c r="E41" s="337">
        <v>50</v>
      </c>
      <c r="F41" s="337"/>
      <c r="G41" s="337">
        <v>-4.1000000000000002E-2</v>
      </c>
      <c r="H41" s="337"/>
      <c r="I41" s="337"/>
      <c r="J41" s="337">
        <v>50</v>
      </c>
      <c r="K41" s="337"/>
      <c r="L41" s="86">
        <f t="shared" si="6"/>
        <v>50</v>
      </c>
      <c r="M41" s="86">
        <f t="shared" si="7"/>
        <v>0</v>
      </c>
      <c r="N41" s="84">
        <f t="shared" si="8"/>
        <v>0</v>
      </c>
      <c r="O41" s="337">
        <v>60</v>
      </c>
      <c r="P41" s="340"/>
    </row>
    <row r="42" spans="1:16">
      <c r="A42" s="381" t="s">
        <v>295</v>
      </c>
      <c r="B42" s="339"/>
      <c r="C42" s="339">
        <v>124.471</v>
      </c>
      <c r="D42" s="339"/>
      <c r="E42" s="338">
        <v>71.667000000000002</v>
      </c>
      <c r="F42" s="339"/>
      <c r="G42" s="339"/>
      <c r="H42" s="339"/>
      <c r="I42" s="339"/>
      <c r="J42" s="339">
        <v>130</v>
      </c>
      <c r="K42" s="338"/>
      <c r="L42" s="86">
        <f t="shared" si="6"/>
        <v>130</v>
      </c>
      <c r="M42" s="86">
        <f t="shared" si="7"/>
        <v>58.332999999999998</v>
      </c>
      <c r="N42" s="84">
        <f t="shared" si="8"/>
        <v>0</v>
      </c>
      <c r="O42" s="339">
        <v>140</v>
      </c>
      <c r="P42" s="341"/>
    </row>
    <row r="43" spans="1:16">
      <c r="A43" s="381" t="s">
        <v>296</v>
      </c>
      <c r="B43" s="83"/>
      <c r="C43" s="83"/>
      <c r="D43" s="83"/>
      <c r="E43" s="84"/>
      <c r="F43" s="83"/>
      <c r="G43" s="83"/>
      <c r="H43" s="83"/>
      <c r="I43" s="83"/>
      <c r="J43" s="83"/>
      <c r="K43" s="84"/>
      <c r="L43" s="86">
        <f t="shared" si="6"/>
        <v>0</v>
      </c>
      <c r="M43" s="86">
        <f t="shared" si="7"/>
        <v>0</v>
      </c>
      <c r="N43" s="84">
        <f t="shared" si="8"/>
        <v>0</v>
      </c>
      <c r="O43" s="83"/>
      <c r="P43" s="87"/>
    </row>
    <row r="44" spans="1:16">
      <c r="A44" s="381" t="s">
        <v>297</v>
      </c>
      <c r="B44" s="83"/>
      <c r="C44" s="83">
        <v>-7.9000000000000001E-2</v>
      </c>
      <c r="D44" s="83"/>
      <c r="E44" s="84"/>
      <c r="F44" s="83"/>
      <c r="G44" s="83"/>
      <c r="H44" s="83"/>
      <c r="I44" s="83"/>
      <c r="J44" s="83"/>
      <c r="K44" s="84"/>
      <c r="L44" s="86">
        <f t="shared" si="6"/>
        <v>0</v>
      </c>
      <c r="M44" s="86">
        <f t="shared" si="7"/>
        <v>0</v>
      </c>
      <c r="N44" s="84">
        <f t="shared" si="8"/>
        <v>0</v>
      </c>
      <c r="O44" s="83"/>
      <c r="P44" s="87"/>
    </row>
    <row r="45" spans="1:16">
      <c r="A45" s="381" t="s">
        <v>298</v>
      </c>
      <c r="B45" s="83"/>
      <c r="C45" s="83"/>
      <c r="D45" s="83"/>
      <c r="E45" s="91"/>
      <c r="F45" s="83"/>
      <c r="G45" s="83"/>
      <c r="H45" s="83"/>
      <c r="I45" s="83"/>
      <c r="J45" s="83"/>
      <c r="K45" s="84"/>
      <c r="L45" s="86">
        <f t="shared" si="6"/>
        <v>0</v>
      </c>
      <c r="M45" s="86">
        <f t="shared" si="7"/>
        <v>0</v>
      </c>
      <c r="N45" s="84">
        <f t="shared" si="8"/>
        <v>0</v>
      </c>
      <c r="O45" s="83"/>
      <c r="P45" s="87"/>
    </row>
    <row r="46" spans="1:16">
      <c r="A46" s="381" t="s">
        <v>397</v>
      </c>
      <c r="B46" s="83"/>
      <c r="C46" s="83"/>
      <c r="D46" s="83"/>
      <c r="E46" s="91"/>
      <c r="F46" s="83"/>
      <c r="G46" s="83"/>
      <c r="H46" s="83"/>
      <c r="I46" s="83"/>
      <c r="J46" s="83"/>
      <c r="K46" s="84"/>
      <c r="L46" s="86">
        <f t="shared" si="6"/>
        <v>0</v>
      </c>
      <c r="M46" s="86">
        <f t="shared" si="7"/>
        <v>0</v>
      </c>
      <c r="N46" s="84">
        <f t="shared" si="8"/>
        <v>0</v>
      </c>
      <c r="O46" s="83"/>
      <c r="P46" s="87"/>
    </row>
    <row r="47" spans="1:16">
      <c r="A47" s="381" t="s">
        <v>398</v>
      </c>
      <c r="B47" s="83"/>
      <c r="C47" s="83"/>
      <c r="D47" s="83"/>
      <c r="E47" s="91"/>
      <c r="F47" s="83"/>
      <c r="G47" s="83"/>
      <c r="H47" s="83"/>
      <c r="I47" s="83"/>
      <c r="J47" s="83"/>
      <c r="K47" s="84"/>
      <c r="L47" s="86">
        <f t="shared" si="6"/>
        <v>0</v>
      </c>
      <c r="M47" s="86">
        <f t="shared" si="7"/>
        <v>0</v>
      </c>
      <c r="N47" s="84">
        <f t="shared" si="8"/>
        <v>0</v>
      </c>
      <c r="O47" s="83"/>
      <c r="P47" s="87"/>
    </row>
    <row r="48" spans="1:16">
      <c r="A48" s="381" t="s">
        <v>411</v>
      </c>
      <c r="B48" s="83"/>
      <c r="C48" s="83">
        <v>101.381</v>
      </c>
      <c r="D48" s="83">
        <v>1.6639999999999999</v>
      </c>
      <c r="E48" s="84">
        <f>100-E33</f>
        <v>33.323999999999998</v>
      </c>
      <c r="F48" s="83"/>
      <c r="G48" s="83"/>
      <c r="H48" s="83"/>
      <c r="I48" s="83"/>
      <c r="J48" s="83">
        <v>108.11</v>
      </c>
      <c r="K48" s="84"/>
      <c r="L48" s="86">
        <f t="shared" si="6"/>
        <v>108.11</v>
      </c>
      <c r="M48" s="86">
        <f t="shared" si="7"/>
        <v>74.786000000000001</v>
      </c>
      <c r="N48" s="84">
        <f t="shared" si="8"/>
        <v>0</v>
      </c>
      <c r="O48" s="83">
        <v>38.036999999999999</v>
      </c>
      <c r="P48" s="87"/>
    </row>
    <row r="49" spans="1:16">
      <c r="A49" s="381" t="s">
        <v>332</v>
      </c>
      <c r="B49" s="83"/>
      <c r="C49" s="83"/>
      <c r="D49" s="83"/>
      <c r="E49" s="84"/>
      <c r="F49" s="83"/>
      <c r="G49" s="83"/>
      <c r="H49" s="83"/>
      <c r="I49" s="83"/>
      <c r="J49" s="83"/>
      <c r="K49" s="84"/>
      <c r="L49" s="86">
        <f t="shared" si="6"/>
        <v>0</v>
      </c>
      <c r="M49" s="86">
        <f t="shared" si="7"/>
        <v>0</v>
      </c>
      <c r="N49" s="84">
        <f t="shared" si="8"/>
        <v>0</v>
      </c>
      <c r="O49" s="83">
        <v>55</v>
      </c>
      <c r="P49" s="87"/>
    </row>
    <row r="50" spans="1:16" ht="17.25" thickBot="1">
      <c r="A50" s="383" t="s">
        <v>355</v>
      </c>
      <c r="B50" s="431">
        <f>SUM(B32:B49)</f>
        <v>162.45099999999999</v>
      </c>
      <c r="C50" s="431">
        <f t="shared" ref="C50:P50" si="9">SUM(C32:C49)</f>
        <v>1251.8390000000002</v>
      </c>
      <c r="D50" s="431">
        <f t="shared" si="9"/>
        <v>38.125</v>
      </c>
      <c r="E50" s="432">
        <f t="shared" si="9"/>
        <v>784.66700000000003</v>
      </c>
      <c r="F50" s="431">
        <f t="shared" si="9"/>
        <v>0</v>
      </c>
      <c r="G50" s="431">
        <f t="shared" si="9"/>
        <v>37.150000000000006</v>
      </c>
      <c r="H50" s="431">
        <f t="shared" si="9"/>
        <v>0</v>
      </c>
      <c r="I50" s="431">
        <f t="shared" si="9"/>
        <v>0</v>
      </c>
      <c r="J50" s="431">
        <f t="shared" si="9"/>
        <v>1549.3839999999998</v>
      </c>
      <c r="K50" s="432">
        <f t="shared" si="9"/>
        <v>0</v>
      </c>
      <c r="L50" s="433">
        <f t="shared" si="9"/>
        <v>1549.3839999999998</v>
      </c>
      <c r="M50" s="433">
        <f t="shared" si="9"/>
        <v>764.71699999999987</v>
      </c>
      <c r="N50" s="434">
        <f t="shared" si="9"/>
        <v>0</v>
      </c>
      <c r="O50" s="431">
        <f t="shared" si="9"/>
        <v>2215.2309999999998</v>
      </c>
      <c r="P50" s="435">
        <f t="shared" si="9"/>
        <v>0</v>
      </c>
    </row>
    <row r="51" spans="1:16" ht="17.25" thickBot="1">
      <c r="A51" s="335" t="s">
        <v>299</v>
      </c>
      <c r="B51" s="436">
        <f>B30+B50</f>
        <v>162.45099999999999</v>
      </c>
      <c r="C51" s="436">
        <f t="shared" ref="C51:P51" si="10">C30+C50</f>
        <v>5665.0339999999997</v>
      </c>
      <c r="D51" s="436">
        <f t="shared" si="10"/>
        <v>66.766000000000005</v>
      </c>
      <c r="E51" s="436">
        <f t="shared" si="10"/>
        <v>5017.3069999999998</v>
      </c>
      <c r="F51" s="436">
        <f t="shared" si="10"/>
        <v>0</v>
      </c>
      <c r="G51" s="436">
        <f t="shared" si="10"/>
        <v>3304.8989999999994</v>
      </c>
      <c r="H51" s="436">
        <f t="shared" si="10"/>
        <v>15.475</v>
      </c>
      <c r="I51" s="436">
        <f t="shared" si="10"/>
        <v>0</v>
      </c>
      <c r="J51" s="436">
        <f t="shared" si="10"/>
        <v>7233.3009999999995</v>
      </c>
      <c r="K51" s="436">
        <f t="shared" si="10"/>
        <v>25</v>
      </c>
      <c r="L51" s="436">
        <f t="shared" si="10"/>
        <v>7258.3009999999995</v>
      </c>
      <c r="M51" s="436">
        <f t="shared" si="10"/>
        <v>2215.9939999999997</v>
      </c>
      <c r="N51" s="436">
        <f t="shared" si="10"/>
        <v>9.5250000000000004</v>
      </c>
      <c r="O51" s="436">
        <f t="shared" si="10"/>
        <v>9031.2309999999998</v>
      </c>
      <c r="P51" s="437">
        <f t="shared" si="10"/>
        <v>0</v>
      </c>
    </row>
    <row r="52" spans="1:16" ht="17.25" thickBot="1">
      <c r="A52" s="441" t="s">
        <v>373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9"/>
    </row>
    <row r="53" spans="1:16">
      <c r="A53" s="442" t="s">
        <v>300</v>
      </c>
      <c r="B53" s="443"/>
      <c r="C53" s="443"/>
      <c r="D53" s="443"/>
      <c r="E53" s="444"/>
      <c r="F53" s="443"/>
      <c r="G53" s="443"/>
      <c r="H53" s="443"/>
      <c r="I53" s="443"/>
      <c r="J53" s="443"/>
      <c r="K53" s="444"/>
      <c r="L53" s="445"/>
      <c r="M53" s="445"/>
      <c r="N53" s="446"/>
      <c r="O53" s="443"/>
      <c r="P53" s="447"/>
    </row>
    <row r="54" spans="1:16">
      <c r="A54" s="336" t="s">
        <v>301</v>
      </c>
      <c r="B54" s="83">
        <v>5.8689999999999998</v>
      </c>
      <c r="C54" s="83">
        <v>26.916</v>
      </c>
      <c r="D54" s="83"/>
      <c r="E54" s="84">
        <v>17.600000000000001</v>
      </c>
      <c r="F54" s="83"/>
      <c r="G54" s="83">
        <v>0.52400000000000002</v>
      </c>
      <c r="H54" s="83"/>
      <c r="I54" s="83"/>
      <c r="J54" s="83">
        <f>1.5+2.6+2.5+0.5+0.75+1.5+3</f>
        <v>12.35</v>
      </c>
      <c r="K54" s="84"/>
      <c r="L54" s="85">
        <f>+I54+J54+K54</f>
        <v>12.35</v>
      </c>
      <c r="M54" s="86">
        <f>+J54-E54</f>
        <v>-5.2500000000000018</v>
      </c>
      <c r="N54" s="84">
        <f>+K54-H54</f>
        <v>0</v>
      </c>
      <c r="O54" s="83">
        <f>1+1.819+3.484+1+0.734+1.57+3</f>
        <v>12.606999999999999</v>
      </c>
      <c r="P54" s="87"/>
    </row>
    <row r="55" spans="1:16">
      <c r="A55" s="336" t="s">
        <v>302</v>
      </c>
      <c r="C55" s="95"/>
      <c r="D55" s="95"/>
      <c r="E55" s="95"/>
      <c r="F55" s="95"/>
      <c r="G55" s="95"/>
      <c r="H55" s="95"/>
      <c r="I55" s="95"/>
      <c r="J55" s="95"/>
      <c r="K55" s="95"/>
      <c r="L55" s="85">
        <f>+I55+J55+K55</f>
        <v>0</v>
      </c>
      <c r="M55" s="86">
        <f t="shared" ref="M55:M65" si="11">+J55-E55</f>
        <v>0</v>
      </c>
      <c r="N55" s="84">
        <f>+K55-H55</f>
        <v>0</v>
      </c>
      <c r="O55" s="95"/>
      <c r="P55" s="96"/>
    </row>
    <row r="56" spans="1:16">
      <c r="A56" s="336" t="s">
        <v>303</v>
      </c>
      <c r="B56" s="95">
        <v>3.7989999999999999</v>
      </c>
      <c r="C56" s="352">
        <v>144.077</v>
      </c>
      <c r="D56" s="352"/>
      <c r="E56" s="352">
        <v>11.95</v>
      </c>
      <c r="F56" s="352"/>
      <c r="G56" s="352">
        <v>0.53400000000000003</v>
      </c>
      <c r="H56" s="352"/>
      <c r="I56" s="352"/>
      <c r="J56" s="352">
        <f>3.5+5+1+0.5+0.25+1.5</f>
        <v>11.75</v>
      </c>
      <c r="K56" s="352"/>
      <c r="L56" s="85">
        <f>+I56+J56+K56</f>
        <v>11.75</v>
      </c>
      <c r="M56" s="86">
        <f t="shared" si="11"/>
        <v>-0.19999999999999929</v>
      </c>
      <c r="N56" s="84">
        <f>+K56-H56</f>
        <v>0</v>
      </c>
      <c r="O56" s="352">
        <f>1+2.964+0.099+0.5</f>
        <v>4.5629999999999997</v>
      </c>
      <c r="P56" s="353"/>
    </row>
    <row r="57" spans="1:16">
      <c r="A57" s="336" t="s">
        <v>304</v>
      </c>
      <c r="B57" s="350"/>
      <c r="C57" s="338">
        <v>45.058</v>
      </c>
      <c r="D57" s="364"/>
      <c r="E57" s="351">
        <v>13.47</v>
      </c>
      <c r="F57" s="338"/>
      <c r="G57" s="338"/>
      <c r="H57" s="338"/>
      <c r="I57" s="338"/>
      <c r="J57" s="338">
        <v>12</v>
      </c>
      <c r="K57" s="351"/>
      <c r="L57" s="85">
        <f>+I57+J57+K57</f>
        <v>12</v>
      </c>
      <c r="M57" s="86">
        <f t="shared" si="11"/>
        <v>-1.4700000000000006</v>
      </c>
      <c r="N57" s="84">
        <f>+K57-H57</f>
        <v>0</v>
      </c>
      <c r="O57" s="338">
        <f>1.47+3</f>
        <v>4.47</v>
      </c>
      <c r="P57" s="354"/>
    </row>
    <row r="58" spans="1:16">
      <c r="A58" s="384" t="s">
        <v>305</v>
      </c>
      <c r="B58" s="359">
        <v>43.441000000000003</v>
      </c>
      <c r="C58" s="97">
        <v>719.45399999999995</v>
      </c>
      <c r="D58" s="97"/>
      <c r="E58" s="98">
        <v>202.73</v>
      </c>
      <c r="F58" s="97"/>
      <c r="G58" s="97">
        <v>33.317</v>
      </c>
      <c r="H58" s="97"/>
      <c r="I58" s="97"/>
      <c r="J58" s="97">
        <f>26.5+66.263+31.5+28.996+14.634+9.88+28.275</f>
        <v>206.04800000000003</v>
      </c>
      <c r="K58" s="98"/>
      <c r="L58" s="85">
        <f>+I58+J58+K58</f>
        <v>206.04800000000003</v>
      </c>
      <c r="M58" s="86">
        <f t="shared" si="11"/>
        <v>3.3180000000000405</v>
      </c>
      <c r="N58" s="84">
        <f>+K58-H58</f>
        <v>0</v>
      </c>
      <c r="O58" s="97">
        <f>13.782+31.607+15.844-0.05+8.01+12.495+13.725</f>
        <v>95.412999999999997</v>
      </c>
      <c r="P58" s="100"/>
    </row>
    <row r="59" spans="1:16" ht="17.25" thickBot="1">
      <c r="A59" s="385" t="s">
        <v>333</v>
      </c>
      <c r="B59" s="360">
        <f>SUM(B54:B58)</f>
        <v>53.109000000000002</v>
      </c>
      <c r="C59" s="104">
        <f t="shared" ref="C59:P59" si="12">SUM(C54:C58)</f>
        <v>935.50499999999988</v>
      </c>
      <c r="D59" s="104">
        <f t="shared" si="12"/>
        <v>0</v>
      </c>
      <c r="E59" s="105">
        <f t="shared" si="12"/>
        <v>245.75</v>
      </c>
      <c r="F59" s="104">
        <f t="shared" si="12"/>
        <v>0</v>
      </c>
      <c r="G59" s="104">
        <f t="shared" si="12"/>
        <v>34.375</v>
      </c>
      <c r="H59" s="104">
        <f t="shared" si="12"/>
        <v>0</v>
      </c>
      <c r="I59" s="104">
        <f t="shared" si="12"/>
        <v>0</v>
      </c>
      <c r="J59" s="104">
        <f t="shared" si="12"/>
        <v>242.14800000000002</v>
      </c>
      <c r="K59" s="105">
        <f t="shared" si="12"/>
        <v>0</v>
      </c>
      <c r="L59" s="85">
        <f t="shared" si="12"/>
        <v>242.14800000000002</v>
      </c>
      <c r="M59" s="86">
        <f t="shared" si="11"/>
        <v>-3.6019999999999754</v>
      </c>
      <c r="N59" s="84">
        <f t="shared" si="12"/>
        <v>0</v>
      </c>
      <c r="O59" s="104">
        <f t="shared" si="12"/>
        <v>117.053</v>
      </c>
      <c r="P59" s="106">
        <f t="shared" si="12"/>
        <v>0</v>
      </c>
    </row>
    <row r="60" spans="1:16">
      <c r="A60" s="442" t="s">
        <v>306</v>
      </c>
      <c r="B60" s="448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9"/>
    </row>
    <row r="61" spans="1:16">
      <c r="A61" s="355" t="s">
        <v>307</v>
      </c>
      <c r="B61" s="359">
        <v>27.744</v>
      </c>
      <c r="C61" s="97">
        <v>34.198</v>
      </c>
      <c r="D61" s="97"/>
      <c r="E61" s="98">
        <v>5</v>
      </c>
      <c r="F61" s="97"/>
      <c r="H61" s="97"/>
      <c r="I61" s="97"/>
      <c r="J61" s="97">
        <v>5</v>
      </c>
      <c r="K61" s="98"/>
      <c r="L61" s="85">
        <f>+I61+J61+K61</f>
        <v>5</v>
      </c>
      <c r="M61" s="86">
        <f t="shared" si="11"/>
        <v>0</v>
      </c>
      <c r="N61" s="99">
        <f>+K61-H61</f>
        <v>0</v>
      </c>
      <c r="O61" s="97"/>
      <c r="P61" s="100"/>
    </row>
    <row r="62" spans="1:16">
      <c r="A62" s="336" t="s">
        <v>308</v>
      </c>
      <c r="B62" s="361">
        <v>172.50700000000001</v>
      </c>
      <c r="C62" s="101">
        <v>193.273</v>
      </c>
      <c r="D62" s="101"/>
      <c r="E62" s="102">
        <v>97.1</v>
      </c>
      <c r="F62" s="101"/>
      <c r="G62" s="101">
        <v>0.68100000000000005</v>
      </c>
      <c r="H62" s="101"/>
      <c r="I62" s="101"/>
      <c r="J62" s="101">
        <f>7+189.389+20+14.571+5.31+21.12+57.222</f>
        <v>314.61199999999997</v>
      </c>
      <c r="K62" s="102"/>
      <c r="L62" s="85">
        <f>+I62+J62+K62</f>
        <v>314.61199999999997</v>
      </c>
      <c r="M62" s="86">
        <f t="shared" si="11"/>
        <v>217.51199999999997</v>
      </c>
      <c r="N62" s="84">
        <f>+K62-H62</f>
        <v>0</v>
      </c>
      <c r="O62" s="101">
        <f>0.024+0.774</f>
        <v>0.79800000000000004</v>
      </c>
      <c r="P62" s="103"/>
    </row>
    <row r="63" spans="1:16">
      <c r="A63" s="336" t="s">
        <v>309</v>
      </c>
      <c r="B63" s="361"/>
      <c r="C63" s="101"/>
      <c r="D63" s="101"/>
      <c r="E63" s="102"/>
      <c r="F63" s="101"/>
      <c r="G63" s="101"/>
      <c r="H63" s="101"/>
      <c r="I63" s="101"/>
      <c r="J63" s="101"/>
      <c r="K63" s="102"/>
      <c r="L63" s="85">
        <f>+I63+J63+K63</f>
        <v>0</v>
      </c>
      <c r="M63" s="86">
        <f t="shared" si="11"/>
        <v>0</v>
      </c>
      <c r="N63" s="84">
        <f>+K63-H63</f>
        <v>0</v>
      </c>
      <c r="O63" s="101"/>
      <c r="P63" s="103"/>
    </row>
    <row r="64" spans="1:16" ht="17.25" thickBot="1">
      <c r="A64" s="386" t="s">
        <v>334</v>
      </c>
      <c r="B64" s="360">
        <f>SUM(B61:B63)</f>
        <v>200.251</v>
      </c>
      <c r="C64" s="104">
        <f t="shared" ref="C64:P64" si="13">SUM(C61:C63)</f>
        <v>227.471</v>
      </c>
      <c r="D64" s="104">
        <f t="shared" si="13"/>
        <v>0</v>
      </c>
      <c r="E64" s="105">
        <f t="shared" si="13"/>
        <v>102.1</v>
      </c>
      <c r="F64" s="104">
        <f t="shared" si="13"/>
        <v>0</v>
      </c>
      <c r="G64" s="104">
        <f>SUM(G62:G63)</f>
        <v>0.68100000000000005</v>
      </c>
      <c r="H64" s="104">
        <f t="shared" si="13"/>
        <v>0</v>
      </c>
      <c r="I64" s="104">
        <f t="shared" si="13"/>
        <v>0</v>
      </c>
      <c r="J64" s="104">
        <f t="shared" si="13"/>
        <v>319.61199999999997</v>
      </c>
      <c r="K64" s="105">
        <f t="shared" si="13"/>
        <v>0</v>
      </c>
      <c r="L64" s="85">
        <f t="shared" si="13"/>
        <v>319.61199999999997</v>
      </c>
      <c r="M64" s="86">
        <f t="shared" si="11"/>
        <v>217.51199999999997</v>
      </c>
      <c r="N64" s="84">
        <f t="shared" si="13"/>
        <v>0</v>
      </c>
      <c r="O64" s="104">
        <f t="shared" si="13"/>
        <v>0.79800000000000004</v>
      </c>
      <c r="P64" s="106">
        <f t="shared" si="13"/>
        <v>0</v>
      </c>
    </row>
    <row r="65" spans="1:16" ht="17.25" thickBot="1">
      <c r="A65" s="489" t="s">
        <v>374</v>
      </c>
      <c r="B65" s="211">
        <f>B59+B64</f>
        <v>253.36</v>
      </c>
      <c r="C65" s="356">
        <f t="shared" ref="C65:P65" si="14">C59+C64</f>
        <v>1162.9759999999999</v>
      </c>
      <c r="D65" s="356">
        <f t="shared" si="14"/>
        <v>0</v>
      </c>
      <c r="E65" s="356">
        <f t="shared" si="14"/>
        <v>347.85</v>
      </c>
      <c r="F65" s="356">
        <f t="shared" si="14"/>
        <v>0</v>
      </c>
      <c r="G65" s="356">
        <f t="shared" si="14"/>
        <v>35.055999999999997</v>
      </c>
      <c r="H65" s="356">
        <f t="shared" si="14"/>
        <v>0</v>
      </c>
      <c r="I65" s="356">
        <f t="shared" si="14"/>
        <v>0</v>
      </c>
      <c r="J65" s="356">
        <f t="shared" si="14"/>
        <v>561.76</v>
      </c>
      <c r="K65" s="356">
        <f t="shared" si="14"/>
        <v>0</v>
      </c>
      <c r="L65" s="356">
        <f t="shared" si="14"/>
        <v>561.76</v>
      </c>
      <c r="M65" s="86">
        <f t="shared" si="11"/>
        <v>213.90999999999997</v>
      </c>
      <c r="N65" s="356">
        <f t="shared" si="14"/>
        <v>0</v>
      </c>
      <c r="O65" s="356">
        <f t="shared" si="14"/>
        <v>117.851</v>
      </c>
      <c r="P65" s="357">
        <f t="shared" si="14"/>
        <v>0</v>
      </c>
    </row>
    <row r="66" spans="1:16" ht="17.25" thickBot="1">
      <c r="A66" s="452" t="s">
        <v>310</v>
      </c>
      <c r="B66" s="453">
        <f>B51+B65</f>
        <v>415.81100000000004</v>
      </c>
      <c r="C66" s="454">
        <f t="shared" ref="C66:P66" si="15">C51+C65</f>
        <v>6828.0099999999993</v>
      </c>
      <c r="D66" s="454">
        <f t="shared" si="15"/>
        <v>66.766000000000005</v>
      </c>
      <c r="E66" s="454">
        <f t="shared" si="15"/>
        <v>5365.1570000000002</v>
      </c>
      <c r="F66" s="454">
        <f t="shared" si="15"/>
        <v>0</v>
      </c>
      <c r="G66" s="454">
        <f t="shared" si="15"/>
        <v>3339.9549999999995</v>
      </c>
      <c r="H66" s="454">
        <f t="shared" si="15"/>
        <v>15.475</v>
      </c>
      <c r="I66" s="454">
        <f t="shared" si="15"/>
        <v>0</v>
      </c>
      <c r="J66" s="454">
        <f t="shared" si="15"/>
        <v>7795.0609999999997</v>
      </c>
      <c r="K66" s="454">
        <f t="shared" si="15"/>
        <v>25</v>
      </c>
      <c r="L66" s="454">
        <f t="shared" si="15"/>
        <v>7820.0609999999997</v>
      </c>
      <c r="M66" s="454">
        <f t="shared" si="15"/>
        <v>2429.9039999999995</v>
      </c>
      <c r="N66" s="454">
        <f t="shared" si="15"/>
        <v>9.5250000000000004</v>
      </c>
      <c r="O66" s="454">
        <f t="shared" si="15"/>
        <v>9149.0820000000003</v>
      </c>
      <c r="P66" s="455">
        <f t="shared" si="15"/>
        <v>0</v>
      </c>
    </row>
    <row r="67" spans="1:16" ht="17.25" thickBot="1">
      <c r="A67" s="380" t="s">
        <v>414</v>
      </c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1"/>
    </row>
    <row r="68" spans="1:16">
      <c r="A68" s="387" t="s">
        <v>335</v>
      </c>
      <c r="B68" s="477"/>
      <c r="C68" s="478">
        <v>3444.9879999999998</v>
      </c>
      <c r="D68" s="478"/>
      <c r="E68" s="478">
        <v>3443</v>
      </c>
      <c r="F68" s="478"/>
      <c r="G68" s="478">
        <v>1696.797</v>
      </c>
      <c r="H68" s="478"/>
      <c r="I68" s="478"/>
      <c r="J68" s="478">
        <v>4971.8739999999998</v>
      </c>
      <c r="K68" s="478"/>
      <c r="L68" s="478">
        <f>+I68+J68+K68</f>
        <v>4971.8739999999998</v>
      </c>
      <c r="M68" s="478">
        <f>+J68-E68</f>
        <v>1528.8739999999998</v>
      </c>
      <c r="N68" s="478">
        <f>+K68-H68</f>
        <v>0</v>
      </c>
      <c r="O68" s="478">
        <v>5425.2719999999999</v>
      </c>
      <c r="P68" s="479"/>
    </row>
    <row r="69" spans="1:16">
      <c r="A69" s="460" t="s">
        <v>336</v>
      </c>
      <c r="B69" s="461"/>
      <c r="C69" s="462"/>
      <c r="D69" s="462"/>
      <c r="E69" s="440"/>
      <c r="F69" s="462"/>
      <c r="G69" s="462"/>
      <c r="H69" s="462"/>
      <c r="I69" s="462"/>
      <c r="J69" s="462"/>
      <c r="K69" s="440"/>
      <c r="L69" s="440"/>
      <c r="M69" s="463"/>
      <c r="N69" s="463"/>
      <c r="O69" s="462"/>
      <c r="P69" s="464"/>
    </row>
    <row r="70" spans="1:16">
      <c r="A70" s="388" t="s">
        <v>337</v>
      </c>
      <c r="B70" s="456"/>
      <c r="C70" s="457"/>
      <c r="D70" s="457"/>
      <c r="E70" s="349"/>
      <c r="F70" s="457"/>
      <c r="G70" s="457"/>
      <c r="H70" s="457"/>
      <c r="I70" s="457"/>
      <c r="J70" s="457"/>
      <c r="K70" s="349"/>
      <c r="L70" s="85">
        <f t="shared" ref="L70:L77" si="16">+I70+J70+K70</f>
        <v>0</v>
      </c>
      <c r="M70" s="86">
        <f t="shared" ref="M70:M77" si="17">+J70-E70</f>
        <v>0</v>
      </c>
      <c r="N70" s="84">
        <f t="shared" ref="N70:N77" si="18">+K70-H70</f>
        <v>0</v>
      </c>
      <c r="O70" s="457"/>
      <c r="P70" s="459"/>
    </row>
    <row r="71" spans="1:16">
      <c r="A71" s="388" t="s">
        <v>338</v>
      </c>
      <c r="B71" s="362"/>
      <c r="C71" s="84"/>
      <c r="D71" s="84"/>
      <c r="E71" s="84"/>
      <c r="F71" s="84"/>
      <c r="G71" s="84"/>
      <c r="H71" s="84"/>
      <c r="I71" s="84"/>
      <c r="J71" s="84"/>
      <c r="K71" s="84"/>
      <c r="L71" s="85">
        <f t="shared" si="16"/>
        <v>0</v>
      </c>
      <c r="M71" s="86">
        <f t="shared" si="17"/>
        <v>0</v>
      </c>
      <c r="N71" s="84">
        <f t="shared" si="18"/>
        <v>0</v>
      </c>
      <c r="O71" s="84"/>
      <c r="P71" s="108"/>
    </row>
    <row r="72" spans="1:16">
      <c r="A72" s="389" t="s">
        <v>339</v>
      </c>
      <c r="B72" s="362"/>
      <c r="C72" s="84"/>
      <c r="D72" s="84"/>
      <c r="E72" s="84"/>
      <c r="F72" s="84"/>
      <c r="G72" s="84"/>
      <c r="H72" s="84"/>
      <c r="I72" s="84"/>
      <c r="J72" s="84"/>
      <c r="K72" s="84"/>
      <c r="L72" s="85">
        <f t="shared" si="16"/>
        <v>0</v>
      </c>
      <c r="M72" s="86">
        <f t="shared" si="17"/>
        <v>0</v>
      </c>
      <c r="N72" s="84">
        <f t="shared" si="18"/>
        <v>0</v>
      </c>
      <c r="O72" s="84"/>
      <c r="P72" s="108"/>
    </row>
    <row r="73" spans="1:16">
      <c r="A73" s="389" t="s">
        <v>340</v>
      </c>
      <c r="B73" s="362"/>
      <c r="C73" s="84"/>
      <c r="D73" s="84"/>
      <c r="E73" s="84"/>
      <c r="F73" s="84"/>
      <c r="G73" s="84"/>
      <c r="H73" s="84"/>
      <c r="I73" s="84"/>
      <c r="J73" s="84"/>
      <c r="K73" s="84"/>
      <c r="L73" s="85">
        <f t="shared" si="16"/>
        <v>0</v>
      </c>
      <c r="M73" s="86">
        <f t="shared" si="17"/>
        <v>0</v>
      </c>
      <c r="N73" s="84">
        <f t="shared" si="18"/>
        <v>0</v>
      </c>
      <c r="O73" s="84"/>
      <c r="P73" s="108"/>
    </row>
    <row r="74" spans="1:16">
      <c r="A74" s="389" t="s">
        <v>341</v>
      </c>
      <c r="B74" s="362"/>
      <c r="C74" s="84"/>
      <c r="D74" s="84"/>
      <c r="E74" s="84"/>
      <c r="F74" s="84"/>
      <c r="G74" s="84"/>
      <c r="H74" s="84"/>
      <c r="I74" s="84"/>
      <c r="J74" s="84"/>
      <c r="K74" s="84"/>
      <c r="L74" s="85">
        <f t="shared" si="16"/>
        <v>0</v>
      </c>
      <c r="M74" s="86">
        <f t="shared" si="17"/>
        <v>0</v>
      </c>
      <c r="N74" s="84">
        <f t="shared" si="18"/>
        <v>0</v>
      </c>
      <c r="O74" s="84"/>
      <c r="P74" s="108"/>
    </row>
    <row r="75" spans="1:16">
      <c r="A75" s="389" t="s">
        <v>342</v>
      </c>
      <c r="B75" s="362"/>
      <c r="C75" s="84"/>
      <c r="D75" s="84"/>
      <c r="E75" s="84"/>
      <c r="F75" s="84"/>
      <c r="G75" s="84"/>
      <c r="H75" s="84"/>
      <c r="I75" s="84"/>
      <c r="J75" s="84"/>
      <c r="K75" s="84"/>
      <c r="L75" s="85">
        <f t="shared" si="16"/>
        <v>0</v>
      </c>
      <c r="M75" s="86">
        <f t="shared" si="17"/>
        <v>0</v>
      </c>
      <c r="N75" s="84">
        <f t="shared" si="18"/>
        <v>0</v>
      </c>
      <c r="O75" s="84"/>
      <c r="P75" s="108"/>
    </row>
    <row r="76" spans="1:16">
      <c r="A76" s="389" t="s">
        <v>343</v>
      </c>
      <c r="B76" s="362"/>
      <c r="C76" s="84"/>
      <c r="D76" s="84"/>
      <c r="E76" s="84"/>
      <c r="F76" s="84"/>
      <c r="G76" s="84"/>
      <c r="H76" s="84"/>
      <c r="I76" s="84"/>
      <c r="J76" s="84"/>
      <c r="K76" s="84"/>
      <c r="L76" s="85">
        <f t="shared" si="16"/>
        <v>0</v>
      </c>
      <c r="M76" s="86">
        <f t="shared" si="17"/>
        <v>0</v>
      </c>
      <c r="N76" s="84">
        <f t="shared" si="18"/>
        <v>0</v>
      </c>
      <c r="O76" s="84"/>
      <c r="P76" s="108"/>
    </row>
    <row r="77" spans="1:16">
      <c r="A77" s="390" t="s">
        <v>344</v>
      </c>
      <c r="B77" s="362"/>
      <c r="C77" s="84"/>
      <c r="D77" s="84"/>
      <c r="E77" s="84"/>
      <c r="F77" s="84"/>
      <c r="G77" s="84"/>
      <c r="H77" s="84"/>
      <c r="I77" s="84"/>
      <c r="J77" s="84"/>
      <c r="K77" s="84"/>
      <c r="L77" s="85">
        <f t="shared" si="16"/>
        <v>0</v>
      </c>
      <c r="M77" s="86">
        <f t="shared" si="17"/>
        <v>0</v>
      </c>
      <c r="N77" s="84">
        <f t="shared" si="18"/>
        <v>0</v>
      </c>
      <c r="O77" s="84"/>
      <c r="P77" s="108"/>
    </row>
    <row r="78" spans="1:16">
      <c r="A78" s="465" t="s">
        <v>345</v>
      </c>
      <c r="B78" s="466"/>
      <c r="C78" s="467"/>
      <c r="D78" s="467"/>
      <c r="E78" s="467"/>
      <c r="F78" s="467"/>
      <c r="G78" s="467"/>
      <c r="H78" s="467"/>
      <c r="I78" s="467"/>
      <c r="J78" s="467"/>
      <c r="K78" s="467"/>
      <c r="L78" s="440"/>
      <c r="M78" s="463"/>
      <c r="N78" s="468"/>
      <c r="O78" s="467"/>
      <c r="P78" s="469"/>
    </row>
    <row r="79" spans="1:16">
      <c r="A79" s="391" t="s">
        <v>311</v>
      </c>
      <c r="B79" s="470"/>
      <c r="C79" s="397">
        <v>2.4630000000000001</v>
      </c>
      <c r="D79" s="397"/>
      <c r="E79" s="397">
        <v>15</v>
      </c>
      <c r="F79" s="397"/>
      <c r="G79" s="397"/>
      <c r="H79" s="397"/>
      <c r="I79" s="397"/>
      <c r="J79" s="397"/>
      <c r="K79" s="397"/>
      <c r="L79" s="378">
        <f>+I79+J79+K79</f>
        <v>0</v>
      </c>
      <c r="M79" s="458">
        <f>+J79-E79</f>
        <v>-15</v>
      </c>
      <c r="N79" s="338">
        <f>+K79-H79</f>
        <v>0</v>
      </c>
      <c r="O79" s="397"/>
      <c r="P79" s="471"/>
    </row>
    <row r="80" spans="1:16">
      <c r="A80" s="392" t="s">
        <v>312</v>
      </c>
      <c r="B80" s="495"/>
      <c r="C80" s="367"/>
      <c r="D80" s="367"/>
      <c r="E80" s="84"/>
      <c r="F80" s="367"/>
      <c r="G80" s="367"/>
      <c r="H80" s="367"/>
      <c r="I80" s="367"/>
      <c r="J80" s="367"/>
      <c r="K80" s="84"/>
      <c r="L80" s="85">
        <f>+I80+J80+K80</f>
        <v>0</v>
      </c>
      <c r="M80" s="86">
        <f>+J80-E80</f>
        <v>0</v>
      </c>
      <c r="N80" s="84">
        <f>+K80-H80</f>
        <v>0</v>
      </c>
      <c r="O80" s="367"/>
      <c r="P80" s="368"/>
    </row>
    <row r="81" spans="1:16">
      <c r="A81" s="392" t="s">
        <v>346</v>
      </c>
      <c r="B81" s="496"/>
      <c r="C81" s="349"/>
      <c r="D81" s="349"/>
      <c r="E81" s="349"/>
      <c r="F81" s="349"/>
      <c r="G81" s="349"/>
      <c r="H81" s="349"/>
      <c r="I81" s="349"/>
      <c r="J81" s="349"/>
      <c r="K81" s="349"/>
      <c r="L81" s="85">
        <f>+I81+J81+K81</f>
        <v>0</v>
      </c>
      <c r="M81" s="86">
        <f>+J81-E81</f>
        <v>0</v>
      </c>
      <c r="N81" s="84">
        <f>+K81-H81</f>
        <v>0</v>
      </c>
      <c r="O81" s="349"/>
      <c r="P81" s="366"/>
    </row>
    <row r="82" spans="1:16" ht="17.25" thickBot="1">
      <c r="A82" s="393" t="s">
        <v>349</v>
      </c>
      <c r="B82" s="497">
        <f>SUM(B68,B70:B77,B79:B81)</f>
        <v>0</v>
      </c>
      <c r="C82" s="472">
        <f t="shared" ref="C82:P82" si="19">SUM(C68,C70:C77,C79:C81)</f>
        <v>3447.451</v>
      </c>
      <c r="D82" s="472">
        <f t="shared" si="19"/>
        <v>0</v>
      </c>
      <c r="E82" s="472">
        <f t="shared" si="19"/>
        <v>3458</v>
      </c>
      <c r="F82" s="472">
        <f t="shared" si="19"/>
        <v>0</v>
      </c>
      <c r="G82" s="472">
        <f t="shared" si="19"/>
        <v>1696.797</v>
      </c>
      <c r="H82" s="472">
        <f t="shared" si="19"/>
        <v>0</v>
      </c>
      <c r="I82" s="472">
        <f t="shared" si="19"/>
        <v>0</v>
      </c>
      <c r="J82" s="472">
        <f t="shared" si="19"/>
        <v>4971.8739999999998</v>
      </c>
      <c r="K82" s="472">
        <f t="shared" si="19"/>
        <v>0</v>
      </c>
      <c r="L82" s="472">
        <f t="shared" si="19"/>
        <v>4971.8739999999998</v>
      </c>
      <c r="M82" s="472">
        <f t="shared" si="19"/>
        <v>1513.8739999999998</v>
      </c>
      <c r="N82" s="472">
        <f t="shared" si="19"/>
        <v>0</v>
      </c>
      <c r="O82" s="472">
        <f t="shared" si="19"/>
        <v>5425.2719999999999</v>
      </c>
      <c r="P82" s="472">
        <f t="shared" si="19"/>
        <v>0</v>
      </c>
    </row>
    <row r="83" spans="1:16" ht="17.25" thickBot="1">
      <c r="A83" s="499" t="s">
        <v>402</v>
      </c>
      <c r="B83" s="498"/>
      <c r="C83" s="485"/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P83" s="486"/>
    </row>
    <row r="84" spans="1:16" ht="17.25" thickBot="1">
      <c r="A84" s="500" t="s">
        <v>404</v>
      </c>
      <c r="B84" s="483"/>
      <c r="C84" s="110"/>
      <c r="D84" s="110"/>
      <c r="E84" s="110"/>
      <c r="F84" s="110"/>
      <c r="G84" s="110"/>
      <c r="H84" s="110"/>
      <c r="I84" s="110"/>
      <c r="J84" s="110"/>
      <c r="K84" s="110"/>
      <c r="L84" s="111">
        <f t="shared" ref="L84:L85" si="20">+I84+J84+K84</f>
        <v>0</v>
      </c>
      <c r="M84" s="111">
        <f t="shared" ref="M84:M85" si="21">+J84-E84</f>
        <v>0</v>
      </c>
      <c r="N84" s="110">
        <f t="shared" ref="N84:N85" si="22">+K84-H84</f>
        <v>0</v>
      </c>
      <c r="O84" s="110"/>
      <c r="P84" s="112"/>
    </row>
    <row r="85" spans="1:16" ht="17.25" thickBot="1">
      <c r="A85" s="500" t="s">
        <v>403</v>
      </c>
      <c r="B85" s="483"/>
      <c r="C85" s="110"/>
      <c r="D85" s="110"/>
      <c r="E85" s="110"/>
      <c r="F85" s="110"/>
      <c r="G85" s="110"/>
      <c r="H85" s="110"/>
      <c r="I85" s="110"/>
      <c r="J85" s="110"/>
      <c r="K85" s="110"/>
      <c r="L85" s="111">
        <f t="shared" si="20"/>
        <v>0</v>
      </c>
      <c r="M85" s="111">
        <f t="shared" si="21"/>
        <v>0</v>
      </c>
      <c r="N85" s="110">
        <f t="shared" si="22"/>
        <v>0</v>
      </c>
      <c r="O85" s="110"/>
      <c r="P85" s="112"/>
    </row>
    <row r="86" spans="1:16" ht="17.25" thickBot="1">
      <c r="A86" s="500" t="s">
        <v>405</v>
      </c>
      <c r="B86" s="483">
        <f>+B84+B85</f>
        <v>0</v>
      </c>
      <c r="C86" s="369">
        <f t="shared" ref="C86:K86" si="23">+C84+C85</f>
        <v>0</v>
      </c>
      <c r="D86" s="369">
        <f t="shared" si="23"/>
        <v>0</v>
      </c>
      <c r="E86" s="369">
        <f t="shared" si="23"/>
        <v>0</v>
      </c>
      <c r="F86" s="369">
        <f t="shared" si="23"/>
        <v>0</v>
      </c>
      <c r="G86" s="369">
        <f t="shared" si="23"/>
        <v>0</v>
      </c>
      <c r="H86" s="369">
        <f t="shared" si="23"/>
        <v>0</v>
      </c>
      <c r="I86" s="369">
        <f t="shared" si="23"/>
        <v>0</v>
      </c>
      <c r="J86" s="369">
        <f t="shared" si="23"/>
        <v>0</v>
      </c>
      <c r="K86" s="369">
        <f t="shared" si="23"/>
        <v>0</v>
      </c>
      <c r="L86" s="483">
        <f t="shared" ref="L86:N86" si="24">+L84+L85</f>
        <v>0</v>
      </c>
      <c r="M86" s="483">
        <f t="shared" si="24"/>
        <v>0</v>
      </c>
      <c r="N86" s="483">
        <f t="shared" si="24"/>
        <v>0</v>
      </c>
      <c r="O86" s="369">
        <f t="shared" ref="O86:P86" si="25">+O84+O85</f>
        <v>0</v>
      </c>
      <c r="P86" s="369">
        <f t="shared" si="25"/>
        <v>0</v>
      </c>
    </row>
    <row r="87" spans="1:16" ht="17.25" thickBot="1">
      <c r="A87" s="484" t="s">
        <v>347</v>
      </c>
      <c r="B87" s="498"/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6"/>
    </row>
    <row r="88" spans="1:16" ht="17.25" thickBot="1">
      <c r="A88" s="500" t="s">
        <v>404</v>
      </c>
      <c r="B88" s="483"/>
      <c r="C88" s="110">
        <v>115.15300000000001</v>
      </c>
      <c r="D88" s="110"/>
      <c r="E88" s="110">
        <f>165.862-128.592</f>
        <v>37.269999999999982</v>
      </c>
      <c r="F88" s="110"/>
      <c r="G88" s="110">
        <v>40.71</v>
      </c>
      <c r="H88" s="110"/>
      <c r="I88" s="110"/>
      <c r="J88" s="110">
        <f>150-55+E88</f>
        <v>132.26999999999998</v>
      </c>
      <c r="K88" s="110"/>
      <c r="L88" s="111">
        <f t="shared" ref="L88:L89" si="26">+I88+J88+K88</f>
        <v>132.26999999999998</v>
      </c>
      <c r="M88" s="111">
        <f t="shared" ref="M88:M89" si="27">+J88-E88</f>
        <v>95</v>
      </c>
      <c r="N88" s="110">
        <f t="shared" ref="N88:N89" si="28">+K88-H88</f>
        <v>0</v>
      </c>
      <c r="O88" s="110">
        <v>12.2</v>
      </c>
      <c r="P88" s="112"/>
    </row>
    <row r="89" spans="1:16" ht="17.25" thickBot="1">
      <c r="A89" s="500" t="s">
        <v>403</v>
      </c>
      <c r="B89" s="483"/>
      <c r="C89" s="110">
        <v>91.122</v>
      </c>
      <c r="D89" s="110"/>
      <c r="E89" s="110">
        <v>128.59200000000001</v>
      </c>
      <c r="F89" s="110"/>
      <c r="G89" s="110">
        <v>14.526999999999999</v>
      </c>
      <c r="H89" s="110"/>
      <c r="I89" s="110"/>
      <c r="J89" s="110">
        <f>+E89+55</f>
        <v>183.59200000000001</v>
      </c>
      <c r="K89" s="110"/>
      <c r="L89" s="111">
        <f t="shared" si="26"/>
        <v>183.59200000000001</v>
      </c>
      <c r="M89" s="111">
        <f t="shared" si="27"/>
        <v>55</v>
      </c>
      <c r="N89" s="110">
        <f t="shared" si="28"/>
        <v>0</v>
      </c>
      <c r="O89" s="110"/>
      <c r="P89" s="112"/>
    </row>
    <row r="90" spans="1:16" ht="17.25" thickBot="1">
      <c r="A90" s="500" t="s">
        <v>406</v>
      </c>
      <c r="B90" s="483">
        <f>+B88+B89</f>
        <v>0</v>
      </c>
      <c r="C90" s="483">
        <f t="shared" ref="C90:L90" si="29">+C88+C89</f>
        <v>206.27500000000001</v>
      </c>
      <c r="D90" s="483">
        <f t="shared" si="29"/>
        <v>0</v>
      </c>
      <c r="E90" s="483">
        <f t="shared" si="29"/>
        <v>165.86199999999999</v>
      </c>
      <c r="F90" s="483">
        <f t="shared" si="29"/>
        <v>0</v>
      </c>
      <c r="G90" s="483">
        <f t="shared" si="29"/>
        <v>55.237000000000002</v>
      </c>
      <c r="H90" s="483">
        <f t="shared" si="29"/>
        <v>0</v>
      </c>
      <c r="I90" s="483">
        <f t="shared" si="29"/>
        <v>0</v>
      </c>
      <c r="J90" s="483">
        <f t="shared" si="29"/>
        <v>315.86199999999997</v>
      </c>
      <c r="K90" s="483">
        <f t="shared" si="29"/>
        <v>0</v>
      </c>
      <c r="L90" s="483">
        <f t="shared" si="29"/>
        <v>315.86199999999997</v>
      </c>
      <c r="M90" s="483">
        <f t="shared" ref="M90:N90" si="30">+M88+M89</f>
        <v>150</v>
      </c>
      <c r="N90" s="483">
        <f t="shared" si="30"/>
        <v>0</v>
      </c>
      <c r="O90" s="483">
        <f t="shared" ref="O90:P90" si="31">+O88+O89</f>
        <v>12.2</v>
      </c>
      <c r="P90" s="483">
        <f t="shared" si="31"/>
        <v>0</v>
      </c>
    </row>
    <row r="91" spans="1:16" ht="17.25" thickBot="1">
      <c r="A91" s="400" t="s">
        <v>407</v>
      </c>
      <c r="B91" s="498"/>
      <c r="C91" s="485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6"/>
      <c r="P91" s="112"/>
    </row>
    <row r="92" spans="1:16" ht="17.25" thickBot="1">
      <c r="A92" s="500" t="s">
        <v>404</v>
      </c>
      <c r="B92" s="487"/>
      <c r="C92" s="113"/>
      <c r="D92" s="113"/>
      <c r="E92" s="114"/>
      <c r="F92" s="114"/>
      <c r="G92" s="114"/>
      <c r="H92" s="114"/>
      <c r="I92" s="114"/>
      <c r="J92" s="114"/>
      <c r="K92" s="114"/>
      <c r="L92" s="111">
        <f t="shared" ref="L92" si="32">+I92+J92+K92</f>
        <v>0</v>
      </c>
      <c r="M92" s="111">
        <f t="shared" ref="M92" si="33">+J92-E92</f>
        <v>0</v>
      </c>
      <c r="N92" s="110">
        <f t="shared" ref="N92" si="34">+K92-H92</f>
        <v>0</v>
      </c>
      <c r="O92" s="114"/>
      <c r="P92" s="116"/>
    </row>
    <row r="93" spans="1:16" ht="17.25" thickBot="1">
      <c r="A93" s="500" t="s">
        <v>403</v>
      </c>
      <c r="B93" s="487"/>
      <c r="C93" s="113"/>
      <c r="D93" s="113"/>
      <c r="E93" s="114"/>
      <c r="F93" s="114"/>
      <c r="G93" s="114"/>
      <c r="H93" s="114"/>
      <c r="I93" s="114"/>
      <c r="J93" s="114"/>
      <c r="K93" s="114"/>
      <c r="L93" s="111">
        <f t="shared" ref="L93" si="35">+I93+J93+K93</f>
        <v>0</v>
      </c>
      <c r="M93" s="111">
        <f t="shared" ref="M93" si="36">+J93-E93</f>
        <v>0</v>
      </c>
      <c r="N93" s="110">
        <f t="shared" ref="N93" si="37">+K93-H93</f>
        <v>0</v>
      </c>
      <c r="O93" s="114"/>
      <c r="P93" s="116"/>
    </row>
    <row r="94" spans="1:16" ht="17.25" thickBot="1">
      <c r="A94" s="500" t="s">
        <v>408</v>
      </c>
      <c r="B94" s="488">
        <f>+B92+B93</f>
        <v>0</v>
      </c>
      <c r="C94" s="488">
        <f t="shared" ref="C94:L94" si="38">+C92+C93</f>
        <v>0</v>
      </c>
      <c r="D94" s="488">
        <f t="shared" si="38"/>
        <v>0</v>
      </c>
      <c r="E94" s="488">
        <f t="shared" si="38"/>
        <v>0</v>
      </c>
      <c r="F94" s="488">
        <f t="shared" si="38"/>
        <v>0</v>
      </c>
      <c r="G94" s="488">
        <f t="shared" si="38"/>
        <v>0</v>
      </c>
      <c r="H94" s="488">
        <f t="shared" si="38"/>
        <v>0</v>
      </c>
      <c r="I94" s="488">
        <f t="shared" si="38"/>
        <v>0</v>
      </c>
      <c r="J94" s="488">
        <f t="shared" si="38"/>
        <v>0</v>
      </c>
      <c r="K94" s="488">
        <f t="shared" si="38"/>
        <v>0</v>
      </c>
      <c r="L94" s="483">
        <f t="shared" si="38"/>
        <v>0</v>
      </c>
      <c r="M94" s="483">
        <f t="shared" ref="M94:N94" si="39">+M92+M93</f>
        <v>0</v>
      </c>
      <c r="N94" s="483">
        <f t="shared" si="39"/>
        <v>0</v>
      </c>
      <c r="O94" s="488">
        <f t="shared" ref="O94:P94" si="40">+O92+O93</f>
        <v>0</v>
      </c>
      <c r="P94" s="488">
        <f t="shared" si="40"/>
        <v>0</v>
      </c>
    </row>
    <row r="95" spans="1:16" ht="17.25" thickBot="1">
      <c r="A95" s="379" t="s">
        <v>463</v>
      </c>
      <c r="B95" s="498"/>
      <c r="C95" s="485"/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6"/>
      <c r="P95" s="112"/>
    </row>
    <row r="96" spans="1:16" ht="17.25" thickBot="1">
      <c r="A96" s="500" t="s">
        <v>404</v>
      </c>
      <c r="B96" s="483"/>
      <c r="C96" s="110"/>
      <c r="D96" s="110"/>
      <c r="E96" s="110"/>
      <c r="F96" s="110"/>
      <c r="G96" s="110"/>
      <c r="H96" s="110"/>
      <c r="I96" s="110"/>
      <c r="J96" s="110"/>
      <c r="K96" s="110"/>
      <c r="L96" s="115">
        <f t="shared" ref="L96:L100" si="41">+I96+J96+K96</f>
        <v>0</v>
      </c>
      <c r="M96" s="111">
        <f t="shared" ref="M96:M100" si="42">+J96-E96</f>
        <v>0</v>
      </c>
      <c r="N96" s="110">
        <f t="shared" ref="N96:N100" si="43">+K96-H96</f>
        <v>0</v>
      </c>
      <c r="O96" s="110"/>
      <c r="P96" s="112"/>
    </row>
    <row r="97" spans="1:17" ht="17.25" thickBot="1">
      <c r="A97" s="500" t="s">
        <v>403</v>
      </c>
      <c r="B97" s="483"/>
      <c r="C97" s="110"/>
      <c r="D97" s="110"/>
      <c r="E97" s="110"/>
      <c r="F97" s="110"/>
      <c r="G97" s="110"/>
      <c r="H97" s="110"/>
      <c r="I97" s="110"/>
      <c r="J97" s="110"/>
      <c r="K97" s="110"/>
      <c r="L97" s="115">
        <f t="shared" si="41"/>
        <v>0</v>
      </c>
      <c r="M97" s="111">
        <f t="shared" si="42"/>
        <v>0</v>
      </c>
      <c r="N97" s="110">
        <f t="shared" si="43"/>
        <v>0</v>
      </c>
      <c r="O97" s="110"/>
      <c r="P97" s="112"/>
    </row>
    <row r="98" spans="1:17" ht="17.25" thickBot="1">
      <c r="A98" s="500" t="s">
        <v>413</v>
      </c>
      <c r="B98" s="483">
        <f>+B96+B97</f>
        <v>0</v>
      </c>
      <c r="C98" s="483">
        <f t="shared" ref="C98:J98" si="44">+C96+C97</f>
        <v>0</v>
      </c>
      <c r="D98" s="483">
        <f t="shared" si="44"/>
        <v>0</v>
      </c>
      <c r="E98" s="483">
        <f t="shared" si="44"/>
        <v>0</v>
      </c>
      <c r="F98" s="483">
        <f t="shared" si="44"/>
        <v>0</v>
      </c>
      <c r="G98" s="483">
        <f t="shared" si="44"/>
        <v>0</v>
      </c>
      <c r="H98" s="483">
        <f t="shared" si="44"/>
        <v>0</v>
      </c>
      <c r="I98" s="483">
        <f t="shared" si="44"/>
        <v>0</v>
      </c>
      <c r="J98" s="483">
        <f t="shared" si="44"/>
        <v>0</v>
      </c>
      <c r="K98" s="483">
        <f>+K96+K97</f>
        <v>0</v>
      </c>
      <c r="L98" s="483">
        <f t="shared" ref="L98" si="45">+L96+L97</f>
        <v>0</v>
      </c>
      <c r="M98" s="483">
        <f t="shared" ref="M98:P98" si="46">+M96+M97</f>
        <v>0</v>
      </c>
      <c r="N98" s="483">
        <f t="shared" si="46"/>
        <v>0</v>
      </c>
      <c r="O98" s="483">
        <f t="shared" si="46"/>
        <v>0</v>
      </c>
      <c r="P98" s="369">
        <f t="shared" si="46"/>
        <v>0</v>
      </c>
      <c r="Q98" s="40" t="s">
        <v>495</v>
      </c>
    </row>
    <row r="99" spans="1:17" ht="17.25" thickBot="1">
      <c r="A99" s="379" t="s">
        <v>462</v>
      </c>
      <c r="B99" s="363"/>
      <c r="C99" s="113"/>
      <c r="D99" s="113"/>
      <c r="E99" s="114"/>
      <c r="F99" s="114"/>
      <c r="G99" s="114"/>
      <c r="H99" s="114"/>
      <c r="I99" s="114"/>
      <c r="J99" s="114"/>
      <c r="K99" s="114"/>
      <c r="L99" s="115">
        <f t="shared" si="41"/>
        <v>0</v>
      </c>
      <c r="M99" s="111">
        <f t="shared" si="42"/>
        <v>0</v>
      </c>
      <c r="N99" s="110">
        <f t="shared" si="43"/>
        <v>0</v>
      </c>
      <c r="O99" s="114"/>
      <c r="P99" s="116"/>
    </row>
    <row r="100" spans="1:17" ht="17.25" thickBot="1">
      <c r="A100" s="473" t="s">
        <v>464</v>
      </c>
      <c r="B100" s="363"/>
      <c r="C100" s="113"/>
      <c r="D100" s="113"/>
      <c r="E100" s="114"/>
      <c r="F100" s="114"/>
      <c r="G100" s="114"/>
      <c r="H100" s="114"/>
      <c r="I100" s="114"/>
      <c r="J100" s="114"/>
      <c r="K100" s="114"/>
      <c r="L100" s="115">
        <f t="shared" si="41"/>
        <v>0</v>
      </c>
      <c r="M100" s="111">
        <f t="shared" si="42"/>
        <v>0</v>
      </c>
      <c r="N100" s="110">
        <f t="shared" si="43"/>
        <v>0</v>
      </c>
      <c r="O100" s="114"/>
      <c r="P100" s="116"/>
    </row>
    <row r="101" spans="1:17">
      <c r="A101" s="501"/>
      <c r="B101" s="502"/>
      <c r="C101" s="502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3"/>
    </row>
    <row r="102" spans="1:17">
      <c r="A102" s="251"/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504"/>
    </row>
    <row r="103" spans="1:17">
      <c r="A103" s="251"/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504"/>
    </row>
    <row r="104" spans="1:17">
      <c r="A104" s="107" t="s">
        <v>399</v>
      </c>
      <c r="B104" s="117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1"/>
    </row>
    <row r="105" spans="1:17">
      <c r="A105" s="107" t="s">
        <v>604</v>
      </c>
      <c r="B105" s="117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1"/>
    </row>
    <row r="106" spans="1:17">
      <c r="A106" s="482" t="s">
        <v>391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1"/>
    </row>
    <row r="107" spans="1:17">
      <c r="A107" s="482" t="s">
        <v>390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1"/>
    </row>
    <row r="108" spans="1:17" ht="17.25" thickBot="1">
      <c r="A108" s="377" t="s">
        <v>592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4"/>
    </row>
  </sheetData>
  <mergeCells count="8">
    <mergeCell ref="A7:A10"/>
    <mergeCell ref="I6:L7"/>
    <mergeCell ref="B7:D7"/>
    <mergeCell ref="F7:H7"/>
    <mergeCell ref="M7:N7"/>
    <mergeCell ref="B6:D6"/>
    <mergeCell ref="F6:H6"/>
    <mergeCell ref="M6:N6"/>
  </mergeCells>
  <phoneticPr fontId="6" type="noConversion"/>
  <printOptions horizontalCentered="1" verticalCentered="1"/>
  <pageMargins left="0.5" right="0.25" top="0.15" bottom="0.15" header="0.5" footer="0.5"/>
  <pageSetup paperSize="9" scale="65" orientation="landscape" r:id="rId1"/>
  <headerFooter alignWithMargins="0"/>
  <rowBreaks count="2" manualBreakCount="2">
    <brk id="51" max="15" man="1"/>
    <brk id="90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36"/>
  <sheetViews>
    <sheetView workbookViewId="0">
      <selection activeCell="A5" sqref="A5"/>
    </sheetView>
  </sheetViews>
  <sheetFormatPr defaultRowHeight="13.5"/>
  <cols>
    <col min="1" max="1" width="18.7109375" style="21" customWidth="1"/>
    <col min="2" max="4" width="14" style="21" customWidth="1"/>
    <col min="5" max="6" width="16.5703125" style="21" customWidth="1"/>
    <col min="7" max="16384" width="9.140625" style="21"/>
  </cols>
  <sheetData>
    <row r="1" spans="1:6" ht="14.25">
      <c r="A1" s="1073" t="s">
        <v>552</v>
      </c>
      <c r="B1" s="1074"/>
      <c r="C1" s="1074"/>
      <c r="D1" s="1074"/>
      <c r="E1" s="1074"/>
      <c r="F1" s="1075"/>
    </row>
    <row r="2" spans="1:6" ht="14.25" thickBot="1">
      <c r="A2" s="727"/>
      <c r="B2" s="728"/>
      <c r="C2" s="728"/>
      <c r="D2" s="728"/>
      <c r="E2" s="728"/>
      <c r="F2" s="729"/>
    </row>
    <row r="3" spans="1:6">
      <c r="A3" s="730"/>
      <c r="B3" s="731"/>
      <c r="C3" s="731"/>
      <c r="D3" s="731"/>
      <c r="E3" s="731"/>
      <c r="F3" s="732"/>
    </row>
    <row r="4" spans="1:6" s="26" customFormat="1" ht="15">
      <c r="A4" s="733" t="s">
        <v>794</v>
      </c>
      <c r="B4" s="734"/>
      <c r="C4" s="734"/>
      <c r="D4" s="734"/>
      <c r="E4" s="734"/>
      <c r="F4" s="735"/>
    </row>
    <row r="5" spans="1:6" s="26" customFormat="1" ht="15">
      <c r="A5" s="736"/>
      <c r="B5" s="734"/>
      <c r="C5" s="734"/>
      <c r="D5" s="734"/>
      <c r="E5" s="734"/>
      <c r="F5" s="735"/>
    </row>
    <row r="6" spans="1:6" s="26" customFormat="1" ht="15">
      <c r="A6" s="733" t="s">
        <v>545</v>
      </c>
      <c r="B6" s="734"/>
      <c r="C6" s="734"/>
      <c r="D6" s="734"/>
      <c r="E6" s="734"/>
      <c r="F6" s="735"/>
    </row>
    <row r="7" spans="1:6" ht="14.25" thickBot="1">
      <c r="A7" s="1076" t="s">
        <v>357</v>
      </c>
      <c r="B7" s="1077"/>
      <c r="C7" s="1077"/>
      <c r="D7" s="1077"/>
      <c r="E7" s="1077"/>
      <c r="F7" s="1078"/>
    </row>
    <row r="8" spans="1:6" s="26" customFormat="1" ht="15" customHeight="1">
      <c r="A8" s="737"/>
      <c r="B8" s="737" t="s">
        <v>29</v>
      </c>
      <c r="C8" s="738" t="s">
        <v>605</v>
      </c>
      <c r="D8" s="1079" t="s">
        <v>369</v>
      </c>
      <c r="E8" s="739" t="s">
        <v>367</v>
      </c>
      <c r="F8" s="1079" t="s">
        <v>546</v>
      </c>
    </row>
    <row r="9" spans="1:6" s="26" customFormat="1" ht="15">
      <c r="A9" s="737" t="s">
        <v>30</v>
      </c>
      <c r="B9" s="740" t="s">
        <v>32</v>
      </c>
      <c r="C9" s="737" t="s">
        <v>358</v>
      </c>
      <c r="D9" s="1080"/>
      <c r="E9" s="741" t="s">
        <v>365</v>
      </c>
      <c r="F9" s="1080"/>
    </row>
    <row r="10" spans="1:6" s="26" customFormat="1" ht="15">
      <c r="A10" s="737"/>
      <c r="B10" s="737" t="s">
        <v>475</v>
      </c>
      <c r="C10" s="737" t="s">
        <v>359</v>
      </c>
      <c r="D10" s="1080"/>
      <c r="E10" s="741" t="s">
        <v>543</v>
      </c>
      <c r="F10" s="1080"/>
    </row>
    <row r="11" spans="1:6" s="26" customFormat="1" ht="15.75" thickBot="1">
      <c r="A11" s="742"/>
      <c r="B11" s="742"/>
      <c r="C11" s="742" t="s">
        <v>360</v>
      </c>
      <c r="D11" s="1081"/>
      <c r="E11" s="742" t="s">
        <v>371</v>
      </c>
      <c r="F11" s="1081"/>
    </row>
    <row r="12" spans="1:6" ht="14.25" thickBot="1">
      <c r="A12" s="716">
        <v>1</v>
      </c>
      <c r="B12" s="743">
        <v>2</v>
      </c>
      <c r="C12" s="743">
        <v>3</v>
      </c>
      <c r="D12" s="743">
        <v>4</v>
      </c>
      <c r="E12" s="743">
        <v>5</v>
      </c>
      <c r="F12" s="743"/>
    </row>
    <row r="13" spans="1:6" ht="15" thickBot="1">
      <c r="A13" s="744" t="s">
        <v>276</v>
      </c>
      <c r="B13" s="745">
        <v>0</v>
      </c>
      <c r="C13" s="745">
        <v>0</v>
      </c>
      <c r="D13" s="745">
        <v>0</v>
      </c>
      <c r="E13" s="745">
        <v>0</v>
      </c>
      <c r="F13" s="745">
        <v>0</v>
      </c>
    </row>
    <row r="14" spans="1:6" ht="14.25" thickBot="1">
      <c r="A14" s="726"/>
      <c r="B14" s="746"/>
      <c r="C14" s="746"/>
      <c r="D14" s="746"/>
      <c r="E14" s="746"/>
      <c r="F14" s="743"/>
    </row>
    <row r="15" spans="1:6" s="26" customFormat="1" ht="15.75" thickBot="1">
      <c r="A15" s="723" t="s">
        <v>277</v>
      </c>
      <c r="B15" s="747"/>
      <c r="C15" s="747"/>
      <c r="D15" s="747"/>
      <c r="E15" s="747"/>
      <c r="F15" s="748"/>
    </row>
    <row r="16" spans="1:6" s="26" customFormat="1" ht="15">
      <c r="A16" s="749" t="s">
        <v>274</v>
      </c>
      <c r="B16" s="750">
        <v>0</v>
      </c>
      <c r="C16" s="750">
        <v>0</v>
      </c>
      <c r="D16" s="750">
        <v>0</v>
      </c>
      <c r="E16" s="750">
        <v>0</v>
      </c>
      <c r="F16" s="750"/>
    </row>
    <row r="17" spans="1:8" ht="94.5">
      <c r="A17" s="749" t="s">
        <v>35</v>
      </c>
      <c r="B17" s="750">
        <v>13</v>
      </c>
      <c r="C17" s="751" t="s">
        <v>788</v>
      </c>
      <c r="D17" s="751" t="s">
        <v>789</v>
      </c>
      <c r="E17" s="752">
        <v>1285900</v>
      </c>
      <c r="F17" s="750">
        <v>0</v>
      </c>
    </row>
    <row r="18" spans="1:8" ht="54">
      <c r="A18" s="753" t="s">
        <v>36</v>
      </c>
      <c r="B18" s="750">
        <v>4</v>
      </c>
      <c r="C18" s="754" t="s">
        <v>790</v>
      </c>
      <c r="D18" s="751" t="s">
        <v>791</v>
      </c>
      <c r="E18" s="752">
        <v>202000</v>
      </c>
      <c r="F18" s="750">
        <v>0</v>
      </c>
    </row>
    <row r="19" spans="1:8">
      <c r="A19" s="753" t="s">
        <v>37</v>
      </c>
      <c r="B19" s="750">
        <v>0</v>
      </c>
      <c r="C19" s="750">
        <v>0</v>
      </c>
      <c r="D19" s="750">
        <v>0</v>
      </c>
      <c r="E19" s="750">
        <v>0</v>
      </c>
      <c r="F19" s="750">
        <v>0</v>
      </c>
    </row>
    <row r="20" spans="1:8">
      <c r="A20" s="753" t="s">
        <v>38</v>
      </c>
      <c r="B20" s="750">
        <v>0</v>
      </c>
      <c r="C20" s="750">
        <v>0</v>
      </c>
      <c r="D20" s="750">
        <v>0</v>
      </c>
      <c r="E20" s="750">
        <v>0</v>
      </c>
      <c r="F20" s="750">
        <v>0</v>
      </c>
    </row>
    <row r="21" spans="1:8">
      <c r="A21" s="755" t="s">
        <v>275</v>
      </c>
      <c r="B21" s="750">
        <v>0</v>
      </c>
      <c r="C21" s="750">
        <v>0</v>
      </c>
      <c r="D21" s="750">
        <v>0</v>
      </c>
      <c r="E21" s="750">
        <v>0</v>
      </c>
      <c r="F21" s="750">
        <v>0</v>
      </c>
    </row>
    <row r="22" spans="1:8" ht="14.25" thickBot="1">
      <c r="A22" s="755" t="s">
        <v>39</v>
      </c>
      <c r="B22" s="750">
        <v>0</v>
      </c>
      <c r="C22" s="750">
        <v>0</v>
      </c>
      <c r="D22" s="750">
        <v>0</v>
      </c>
      <c r="E22" s="750">
        <v>0</v>
      </c>
      <c r="F22" s="750">
        <v>0</v>
      </c>
    </row>
    <row r="23" spans="1:8" ht="15" thickBot="1">
      <c r="A23" s="744" t="s">
        <v>279</v>
      </c>
      <c r="B23" s="745">
        <v>17</v>
      </c>
      <c r="C23" s="745">
        <v>0</v>
      </c>
      <c r="D23" s="745">
        <v>0</v>
      </c>
      <c r="E23" s="745">
        <v>1487900</v>
      </c>
      <c r="F23" s="745"/>
    </row>
    <row r="24" spans="1:8" ht="14.25" thickBot="1">
      <c r="A24" s="724"/>
      <c r="B24" s="756"/>
      <c r="C24" s="756"/>
      <c r="D24" s="756"/>
      <c r="E24" s="756"/>
      <c r="F24" s="750"/>
    </row>
    <row r="25" spans="1:8" ht="15" thickBot="1">
      <c r="A25" s="725" t="s">
        <v>278</v>
      </c>
      <c r="B25" s="757"/>
      <c r="C25" s="757"/>
      <c r="D25" s="757"/>
      <c r="E25" s="757"/>
      <c r="F25" s="758"/>
    </row>
    <row r="26" spans="1:8">
      <c r="A26" s="749" t="s">
        <v>42</v>
      </c>
      <c r="B26" s="749">
        <v>0</v>
      </c>
      <c r="C26" s="749">
        <v>0</v>
      </c>
      <c r="D26" s="749">
        <v>0</v>
      </c>
      <c r="E26" s="749">
        <v>0</v>
      </c>
      <c r="F26" s="749">
        <v>0</v>
      </c>
      <c r="H26" s="21" t="s">
        <v>495</v>
      </c>
    </row>
    <row r="27" spans="1:8">
      <c r="A27" s="755" t="s">
        <v>43</v>
      </c>
      <c r="B27" s="750">
        <v>0</v>
      </c>
      <c r="C27" s="750">
        <v>0</v>
      </c>
      <c r="D27" s="750">
        <v>0</v>
      </c>
      <c r="E27" s="750">
        <v>0</v>
      </c>
      <c r="F27" s="750">
        <v>0</v>
      </c>
    </row>
    <row r="28" spans="1:8">
      <c r="A28" s="755" t="s">
        <v>44</v>
      </c>
      <c r="B28" s="749">
        <v>0</v>
      </c>
      <c r="C28" s="749">
        <v>0</v>
      </c>
      <c r="D28" s="749">
        <v>0</v>
      </c>
      <c r="E28" s="749">
        <v>0</v>
      </c>
      <c r="F28" s="749">
        <v>0</v>
      </c>
    </row>
    <row r="29" spans="1:8">
      <c r="A29" s="755" t="s">
        <v>45</v>
      </c>
      <c r="B29" s="749">
        <v>0</v>
      </c>
      <c r="C29" s="749">
        <v>0</v>
      </c>
      <c r="D29" s="749">
        <v>0</v>
      </c>
      <c r="E29" s="749">
        <v>0</v>
      </c>
      <c r="F29" s="749">
        <v>0</v>
      </c>
    </row>
    <row r="30" spans="1:8" ht="14.25" thickBot="1">
      <c r="A30" s="755" t="s">
        <v>39</v>
      </c>
      <c r="B30" s="749">
        <v>0</v>
      </c>
      <c r="C30" s="749">
        <v>0</v>
      </c>
      <c r="D30" s="749">
        <v>0</v>
      </c>
      <c r="E30" s="749">
        <v>0</v>
      </c>
      <c r="F30" s="749">
        <v>0</v>
      </c>
    </row>
    <row r="31" spans="1:8" ht="15" thickBot="1">
      <c r="A31" s="744" t="s">
        <v>280</v>
      </c>
      <c r="B31" s="745">
        <v>0</v>
      </c>
      <c r="C31" s="745">
        <v>0</v>
      </c>
      <c r="D31" s="745">
        <v>0</v>
      </c>
      <c r="E31" s="745">
        <v>0</v>
      </c>
      <c r="F31" s="745">
        <v>0</v>
      </c>
    </row>
    <row r="32" spans="1:8" ht="15" thickBot="1">
      <c r="A32" s="744" t="s">
        <v>273</v>
      </c>
      <c r="B32" s="745">
        <v>17</v>
      </c>
      <c r="C32" s="745">
        <v>0</v>
      </c>
      <c r="D32" s="745">
        <v>0</v>
      </c>
      <c r="E32" s="745">
        <v>1487900</v>
      </c>
      <c r="F32" s="745">
        <v>0</v>
      </c>
    </row>
    <row r="33" spans="1:7">
      <c r="A33" s="759" t="s">
        <v>606</v>
      </c>
      <c r="B33" s="760"/>
      <c r="C33" s="760"/>
      <c r="D33" s="760"/>
      <c r="E33" s="760"/>
      <c r="F33" s="761"/>
      <c r="G33" s="481"/>
    </row>
    <row r="34" spans="1:7">
      <c r="A34" s="720"/>
      <c r="B34" s="721"/>
      <c r="C34" s="721"/>
      <c r="D34" s="721"/>
      <c r="E34" s="721"/>
      <c r="F34" s="722"/>
    </row>
    <row r="35" spans="1:7">
      <c r="A35" s="720"/>
      <c r="B35" s="721"/>
      <c r="C35" s="721"/>
      <c r="D35" s="721"/>
      <c r="E35" s="721"/>
      <c r="F35" s="722"/>
    </row>
    <row r="36" spans="1:7" ht="14.25" thickBot="1">
      <c r="A36" s="717"/>
      <c r="B36" s="718"/>
      <c r="C36" s="718"/>
      <c r="D36" s="718"/>
      <c r="E36" s="718"/>
      <c r="F36" s="719"/>
    </row>
  </sheetData>
  <protectedRanges>
    <protectedRange sqref="A4:F4 A16:F22 A13:F13 A26:F30" name="Range2"/>
  </protectedRanges>
  <mergeCells count="4">
    <mergeCell ref="A1:F1"/>
    <mergeCell ref="A7:F7"/>
    <mergeCell ref="D8:D11"/>
    <mergeCell ref="F8:F11"/>
  </mergeCells>
  <printOptions horizontalCentered="1"/>
  <pageMargins left="0.75" right="0.75" top="1" bottom="1" header="0.5" footer="0.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36"/>
  <sheetViews>
    <sheetView topLeftCell="A10" workbookViewId="0">
      <selection activeCell="A6" sqref="A6"/>
    </sheetView>
  </sheetViews>
  <sheetFormatPr defaultRowHeight="13.5"/>
  <cols>
    <col min="1" max="1" width="26.28515625" style="21" customWidth="1"/>
    <col min="2" max="4" width="14" style="21" customWidth="1"/>
    <col min="5" max="7" width="16.5703125" style="21" customWidth="1"/>
    <col min="8" max="16384" width="9.140625" style="21"/>
  </cols>
  <sheetData>
    <row r="1" spans="1:7" ht="15">
      <c r="A1" s="1082" t="s">
        <v>370</v>
      </c>
      <c r="B1" s="1083"/>
      <c r="C1" s="1083"/>
      <c r="D1" s="1083"/>
      <c r="E1" s="1083"/>
      <c r="F1" s="1083"/>
      <c r="G1" s="1084"/>
    </row>
    <row r="2" spans="1:7" ht="14.25" thickBot="1">
      <c r="A2" s="767"/>
      <c r="B2" s="808"/>
      <c r="C2" s="768"/>
      <c r="D2" s="768"/>
      <c r="E2" s="768"/>
      <c r="F2" s="768"/>
      <c r="G2" s="769"/>
    </row>
    <row r="3" spans="1:7">
      <c r="A3" s="781"/>
      <c r="B3" s="808"/>
      <c r="C3" s="782"/>
      <c r="D3" s="782"/>
      <c r="E3" s="782"/>
      <c r="F3" s="782"/>
      <c r="G3" s="783"/>
    </row>
    <row r="4" spans="1:7" s="26" customFormat="1" ht="16.5">
      <c r="A4" s="773" t="s">
        <v>793</v>
      </c>
      <c r="B4" s="809"/>
      <c r="C4" s="774"/>
      <c r="D4" s="774"/>
      <c r="E4" s="774"/>
      <c r="F4" s="774"/>
      <c r="G4" s="775"/>
    </row>
    <row r="5" spans="1:7" s="26" customFormat="1" ht="15">
      <c r="A5" s="776"/>
      <c r="B5" s="809"/>
      <c r="C5" s="774"/>
      <c r="D5" s="774"/>
      <c r="E5" s="774"/>
      <c r="F5" s="774"/>
      <c r="G5" s="775"/>
    </row>
    <row r="6" spans="1:7" s="26" customFormat="1" ht="16.5">
      <c r="A6" s="784" t="s">
        <v>547</v>
      </c>
      <c r="B6" s="809"/>
      <c r="C6" s="774"/>
      <c r="D6" s="774"/>
      <c r="E6" s="774"/>
      <c r="F6" s="774"/>
      <c r="G6" s="775"/>
    </row>
    <row r="7" spans="1:7" ht="16.5" thickBot="1">
      <c r="A7" s="1085" t="s">
        <v>357</v>
      </c>
      <c r="B7" s="1086"/>
      <c r="C7" s="1086"/>
      <c r="D7" s="1086"/>
      <c r="E7" s="1086"/>
      <c r="F7" s="1086"/>
      <c r="G7" s="1087"/>
    </row>
    <row r="8" spans="1:7" s="26" customFormat="1" ht="15">
      <c r="A8" s="799"/>
      <c r="B8" s="798" t="s">
        <v>29</v>
      </c>
      <c r="C8" s="806" t="s">
        <v>607</v>
      </c>
      <c r="D8" s="786" t="s">
        <v>361</v>
      </c>
      <c r="E8" s="786" t="s">
        <v>88</v>
      </c>
      <c r="F8" s="786" t="s">
        <v>367</v>
      </c>
      <c r="G8" s="785" t="s">
        <v>49</v>
      </c>
    </row>
    <row r="9" spans="1:7" s="26" customFormat="1" ht="15">
      <c r="A9" s="799" t="s">
        <v>30</v>
      </c>
      <c r="B9" s="810" t="s">
        <v>32</v>
      </c>
      <c r="C9" s="764" t="s">
        <v>358</v>
      </c>
      <c r="D9" s="763" t="s">
        <v>362</v>
      </c>
      <c r="E9" s="763" t="s">
        <v>365</v>
      </c>
      <c r="F9" s="763" t="s">
        <v>365</v>
      </c>
      <c r="G9" s="763" t="s">
        <v>50</v>
      </c>
    </row>
    <row r="10" spans="1:7" s="26" customFormat="1" ht="15">
      <c r="A10" s="799"/>
      <c r="B10" s="798" t="s">
        <v>475</v>
      </c>
      <c r="C10" s="764" t="s">
        <v>359</v>
      </c>
      <c r="D10" s="763" t="s">
        <v>363</v>
      </c>
      <c r="E10" s="763" t="s">
        <v>366</v>
      </c>
      <c r="F10" s="763"/>
      <c r="G10" s="763"/>
    </row>
    <row r="11" spans="1:7" s="26" customFormat="1" ht="15.75" thickBot="1">
      <c r="A11" s="800"/>
      <c r="B11" s="798"/>
      <c r="C11" s="807" t="s">
        <v>360</v>
      </c>
      <c r="D11" s="765" t="s">
        <v>364</v>
      </c>
      <c r="E11" s="765" t="s">
        <v>543</v>
      </c>
      <c r="F11" s="765" t="s">
        <v>368</v>
      </c>
      <c r="G11" s="765"/>
    </row>
    <row r="12" spans="1:7" ht="14.25" thickBot="1">
      <c r="A12" s="801">
        <v>1</v>
      </c>
      <c r="B12" s="780">
        <v>2</v>
      </c>
      <c r="C12" s="777">
        <v>3</v>
      </c>
      <c r="D12" s="777">
        <v>4</v>
      </c>
      <c r="E12" s="777">
        <v>5</v>
      </c>
      <c r="F12" s="777">
        <v>6</v>
      </c>
      <c r="G12" s="777"/>
    </row>
    <row r="13" spans="1:7" s="26" customFormat="1" ht="15.75" thickBot="1">
      <c r="A13" s="788" t="s">
        <v>34</v>
      </c>
      <c r="B13" s="766"/>
      <c r="C13" s="797"/>
      <c r="D13" s="778"/>
      <c r="E13" s="778"/>
      <c r="F13" s="778"/>
      <c r="G13" s="778"/>
    </row>
    <row r="14" spans="1:7" ht="14.25" thickBot="1">
      <c r="A14" s="802" t="s">
        <v>51</v>
      </c>
      <c r="B14" s="780"/>
      <c r="C14" s="779"/>
      <c r="D14" s="779"/>
      <c r="E14" s="779"/>
      <c r="F14" s="779"/>
      <c r="G14" s="777"/>
    </row>
    <row r="15" spans="1:7" ht="15.75" thickBot="1">
      <c r="A15" s="803" t="s">
        <v>52</v>
      </c>
      <c r="B15" s="787"/>
      <c r="C15" s="790"/>
      <c r="D15" s="790"/>
      <c r="E15" s="790"/>
      <c r="F15" s="790"/>
      <c r="G15" s="791"/>
    </row>
    <row r="16" spans="1:7">
      <c r="A16" s="803" t="s">
        <v>53</v>
      </c>
      <c r="B16" s="766" t="s">
        <v>792</v>
      </c>
      <c r="C16" s="792"/>
      <c r="D16" s="792"/>
      <c r="E16" s="792"/>
      <c r="F16" s="792"/>
      <c r="G16" s="792"/>
    </row>
    <row r="17" spans="1:8" ht="15">
      <c r="A17" s="803" t="s">
        <v>54</v>
      </c>
      <c r="B17" s="762"/>
      <c r="C17" s="792"/>
      <c r="D17" s="792"/>
      <c r="E17" s="792"/>
      <c r="F17" s="792"/>
      <c r="G17" s="792"/>
    </row>
    <row r="18" spans="1:8" ht="15">
      <c r="A18" s="803" t="s">
        <v>55</v>
      </c>
      <c r="B18" s="762"/>
      <c r="C18" s="792"/>
      <c r="D18" s="792"/>
      <c r="E18" s="792"/>
      <c r="F18" s="792"/>
      <c r="G18" s="792"/>
    </row>
    <row r="19" spans="1:8" ht="15">
      <c r="A19" s="803" t="s">
        <v>56</v>
      </c>
      <c r="B19" s="762"/>
      <c r="C19" s="792"/>
      <c r="D19" s="792"/>
      <c r="E19" s="792"/>
      <c r="F19" s="792"/>
      <c r="G19" s="792"/>
    </row>
    <row r="20" spans="1:8" ht="15">
      <c r="A20" s="803" t="s">
        <v>57</v>
      </c>
      <c r="B20" s="762"/>
      <c r="C20" s="792"/>
      <c r="D20" s="792"/>
      <c r="E20" s="792"/>
      <c r="F20" s="792"/>
      <c r="G20" s="792"/>
    </row>
    <row r="21" spans="1:8" ht="15">
      <c r="A21" s="803" t="s">
        <v>261</v>
      </c>
      <c r="B21" s="762"/>
      <c r="C21" s="792"/>
      <c r="D21" s="792"/>
      <c r="E21" s="792"/>
      <c r="F21" s="792"/>
      <c r="G21" s="792"/>
    </row>
    <row r="22" spans="1:8" ht="15.75" thickBot="1">
      <c r="A22" s="803" t="s">
        <v>260</v>
      </c>
      <c r="B22" s="762"/>
      <c r="C22" s="792"/>
      <c r="D22" s="792"/>
      <c r="E22" s="792"/>
      <c r="F22" s="792"/>
      <c r="G22" s="792"/>
    </row>
    <row r="23" spans="1:8" ht="15" thickBot="1">
      <c r="A23" s="804" t="s">
        <v>40</v>
      </c>
      <c r="B23" s="766">
        <v>0</v>
      </c>
      <c r="C23" s="797">
        <v>0</v>
      </c>
      <c r="D23" s="778">
        <v>0</v>
      </c>
      <c r="E23" s="778">
        <v>0</v>
      </c>
      <c r="F23" s="778">
        <v>0</v>
      </c>
      <c r="G23" s="778"/>
    </row>
    <row r="24" spans="1:8" ht="15.75" thickBot="1">
      <c r="A24" s="793"/>
      <c r="B24" s="762"/>
      <c r="C24" s="794"/>
      <c r="D24" s="794"/>
      <c r="E24" s="794"/>
      <c r="F24" s="794"/>
      <c r="G24" s="792"/>
    </row>
    <row r="25" spans="1:8" ht="16.5" thickBot="1">
      <c r="A25" s="795" t="s">
        <v>41</v>
      </c>
      <c r="B25" s="762"/>
      <c r="C25" s="796"/>
      <c r="D25" s="796"/>
      <c r="E25" s="796"/>
      <c r="F25" s="796"/>
      <c r="G25" s="797"/>
    </row>
    <row r="26" spans="1:8" ht="15">
      <c r="A26" s="803" t="s">
        <v>55</v>
      </c>
      <c r="B26" s="762"/>
      <c r="C26" s="792"/>
      <c r="D26" s="789"/>
      <c r="E26" s="789"/>
      <c r="F26" s="789"/>
      <c r="G26" s="789"/>
    </row>
    <row r="27" spans="1:8" ht="15">
      <c r="A27" s="803" t="s">
        <v>56</v>
      </c>
      <c r="B27" s="762"/>
      <c r="C27" s="792"/>
      <c r="D27" s="792"/>
      <c r="E27" s="792"/>
      <c r="F27" s="792"/>
      <c r="G27" s="792"/>
    </row>
    <row r="28" spans="1:8" ht="15">
      <c r="A28" s="803" t="s">
        <v>57</v>
      </c>
      <c r="B28" s="762"/>
      <c r="C28" s="792"/>
      <c r="D28" s="789"/>
      <c r="E28" s="789"/>
      <c r="F28" s="789"/>
      <c r="G28" s="789"/>
    </row>
    <row r="29" spans="1:8" ht="15">
      <c r="A29" s="803" t="s">
        <v>261</v>
      </c>
      <c r="B29" s="762"/>
      <c r="C29" s="792"/>
      <c r="D29" s="789"/>
      <c r="E29" s="789"/>
      <c r="F29" s="789"/>
      <c r="G29" s="789"/>
    </row>
    <row r="30" spans="1:8" ht="15.75" thickBot="1">
      <c r="A30" s="803" t="s">
        <v>58</v>
      </c>
      <c r="B30" s="762"/>
      <c r="C30" s="792"/>
      <c r="D30" s="789"/>
      <c r="E30" s="789"/>
      <c r="F30" s="789"/>
      <c r="G30" s="789"/>
      <c r="H30" s="21" t="s">
        <v>495</v>
      </c>
    </row>
    <row r="31" spans="1:8" ht="15.75" thickBot="1">
      <c r="A31" s="805" t="s">
        <v>46</v>
      </c>
      <c r="B31" s="766">
        <v>0</v>
      </c>
      <c r="C31" s="797">
        <v>0</v>
      </c>
      <c r="D31" s="778">
        <v>0</v>
      </c>
      <c r="E31" s="778">
        <v>0</v>
      </c>
      <c r="F31" s="778">
        <v>0</v>
      </c>
      <c r="G31" s="778"/>
    </row>
    <row r="32" spans="1:8" ht="15.75" thickBot="1">
      <c r="A32" s="805" t="s">
        <v>47</v>
      </c>
      <c r="B32" s="766">
        <v>0</v>
      </c>
      <c r="C32" s="797">
        <v>0</v>
      </c>
      <c r="D32" s="778">
        <v>0</v>
      </c>
      <c r="E32" s="778">
        <v>0</v>
      </c>
      <c r="F32" s="778">
        <v>0</v>
      </c>
      <c r="G32" s="778"/>
    </row>
    <row r="33" spans="1:7">
      <c r="A33" s="781"/>
      <c r="B33" s="808" t="s">
        <v>608</v>
      </c>
      <c r="C33" s="782"/>
      <c r="D33" s="782"/>
      <c r="E33" s="782"/>
      <c r="F33" s="782"/>
      <c r="G33" s="783"/>
    </row>
    <row r="34" spans="1:7">
      <c r="A34" s="770"/>
      <c r="B34" s="808"/>
      <c r="C34" s="771"/>
      <c r="D34" s="771"/>
      <c r="E34" s="771"/>
      <c r="F34" s="771"/>
      <c r="G34" s="772"/>
    </row>
    <row r="35" spans="1:7">
      <c r="A35" s="770"/>
      <c r="B35" s="808"/>
      <c r="C35" s="771"/>
      <c r="D35" s="771"/>
      <c r="E35" s="771"/>
      <c r="F35" s="771"/>
      <c r="G35" s="772"/>
    </row>
    <row r="36" spans="1:7" ht="14.25" thickBot="1">
      <c r="A36" s="767"/>
      <c r="B36" s="808"/>
      <c r="C36" s="768"/>
      <c r="D36" s="768"/>
      <c r="E36" s="768"/>
      <c r="F36" s="768"/>
      <c r="G36" s="769"/>
    </row>
  </sheetData>
  <protectedRanges>
    <protectedRange password="CF7A" sqref="A4 A14:A22 A26:A30" name="Range1"/>
    <protectedRange sqref="B26:G30 B13:G13 B16:G22 B4:G4" name="Range2"/>
  </protectedRanges>
  <dataConsolidate/>
  <mergeCells count="2">
    <mergeCell ref="A1:G1"/>
    <mergeCell ref="A7:G7"/>
  </mergeCells>
  <printOptions horizontalCentered="1" verticalCentered="1"/>
  <pageMargins left="0.5" right="0.5" top="0.5" bottom="0.5" header="0.5" footer="0.5"/>
  <pageSetup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C00000"/>
    <pageSetUpPr fitToPage="1"/>
  </sheetPr>
  <dimension ref="A1:Q257"/>
  <sheetViews>
    <sheetView zoomScale="90" zoomScaleNormal="90" workbookViewId="0">
      <selection activeCell="E14" sqref="E14"/>
    </sheetView>
  </sheetViews>
  <sheetFormatPr defaultRowHeight="15.75"/>
  <cols>
    <col min="1" max="1" width="24.140625" style="169" customWidth="1"/>
    <col min="2" max="16" width="8.7109375" customWidth="1"/>
  </cols>
  <sheetData>
    <row r="1" spans="1:17" s="123" customFormat="1" ht="17.25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120"/>
      <c r="O1" s="119"/>
      <c r="P1" s="121"/>
      <c r="Q1" s="122"/>
    </row>
    <row r="2" spans="1:17" s="129" customFormat="1" ht="17.25" thickBo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 t="s">
        <v>81</v>
      </c>
      <c r="N2" s="126"/>
      <c r="O2" s="127"/>
      <c r="P2" s="128"/>
    </row>
    <row r="3" spans="1:17" ht="16.5">
      <c r="A3" s="48" t="s">
        <v>83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7" ht="16.5">
      <c r="A4" s="48" t="s">
        <v>528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7" s="134" customFormat="1" ht="17.25" thickBot="1">
      <c r="A5" s="52"/>
      <c r="B5" s="49"/>
      <c r="C5" s="49" t="s">
        <v>322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7" ht="16.5" customHeight="1" thickBot="1">
      <c r="A6" s="55"/>
      <c r="B6" s="1072" t="s">
        <v>62</v>
      </c>
      <c r="C6" s="1070"/>
      <c r="D6" s="1071"/>
      <c r="E6" s="524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25"/>
    </row>
    <row r="7" spans="1:17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7" ht="16.5">
      <c r="A8" s="66" t="s">
        <v>87</v>
      </c>
      <c r="B8" s="525" t="s">
        <v>69</v>
      </c>
      <c r="C8" s="526" t="s">
        <v>69</v>
      </c>
      <c r="D8" s="68" t="s">
        <v>69</v>
      </c>
      <c r="E8" s="61" t="s">
        <v>70</v>
      </c>
      <c r="F8" s="67" t="s">
        <v>69</v>
      </c>
      <c r="G8" s="526" t="s">
        <v>69</v>
      </c>
      <c r="H8" s="69" t="s">
        <v>69</v>
      </c>
      <c r="I8" s="67" t="s">
        <v>69</v>
      </c>
      <c r="J8" s="526" t="s">
        <v>69</v>
      </c>
      <c r="K8" s="69" t="s">
        <v>69</v>
      </c>
      <c r="L8" s="59" t="s">
        <v>72</v>
      </c>
      <c r="M8" s="524" t="s">
        <v>73</v>
      </c>
      <c r="N8" s="67" t="s">
        <v>74</v>
      </c>
      <c r="O8" s="526" t="s">
        <v>73</v>
      </c>
      <c r="P8" s="67" t="s">
        <v>74</v>
      </c>
    </row>
    <row r="9" spans="1:17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7" ht="17.25" thickBot="1">
      <c r="A10" s="135"/>
      <c r="B10" s="528" t="s">
        <v>356</v>
      </c>
      <c r="C10" s="72" t="s">
        <v>71</v>
      </c>
      <c r="D10" s="71"/>
      <c r="E10" s="523"/>
      <c r="F10" s="71" t="s">
        <v>415</v>
      </c>
      <c r="G10" s="72" t="s">
        <v>71</v>
      </c>
      <c r="H10" s="522"/>
      <c r="I10" s="71" t="s">
        <v>415</v>
      </c>
      <c r="J10" s="72" t="s">
        <v>71</v>
      </c>
      <c r="K10" s="522"/>
      <c r="L10" s="71"/>
      <c r="M10" s="74" t="s">
        <v>220</v>
      </c>
      <c r="N10" s="75" t="s">
        <v>79</v>
      </c>
      <c r="O10" s="523"/>
      <c r="P10" s="71"/>
    </row>
    <row r="11" spans="1:17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7" ht="17.25" thickBot="1">
      <c r="A12" s="325" t="s">
        <v>262</v>
      </c>
      <c r="B12" s="136"/>
      <c r="C12" s="136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8"/>
    </row>
    <row r="13" spans="1:17" s="144" customFormat="1">
      <c r="A13" s="139">
        <v>1</v>
      </c>
      <c r="B13" s="140"/>
      <c r="C13" s="141"/>
      <c r="D13" s="141"/>
      <c r="E13" s="141"/>
      <c r="F13" s="141"/>
      <c r="G13" s="142"/>
      <c r="H13" s="141"/>
      <c r="I13" s="141"/>
      <c r="J13" s="141"/>
      <c r="K13" s="141"/>
      <c r="L13" s="141"/>
      <c r="M13" s="141"/>
      <c r="N13" s="141"/>
      <c r="O13" s="141"/>
      <c r="P13" s="143"/>
    </row>
    <row r="14" spans="1:17" s="144" customFormat="1" ht="25.5">
      <c r="A14" s="145">
        <v>2</v>
      </c>
      <c r="B14" s="146"/>
      <c r="C14" s="147"/>
      <c r="D14" s="147"/>
      <c r="E14" s="561" t="s">
        <v>677</v>
      </c>
      <c r="F14" s="147"/>
      <c r="G14" s="147"/>
      <c r="H14" s="147"/>
      <c r="I14" s="147"/>
      <c r="J14" s="147"/>
      <c r="K14" s="147"/>
      <c r="L14" s="148"/>
      <c r="M14" s="148"/>
      <c r="N14" s="148"/>
      <c r="O14" s="147"/>
      <c r="P14" s="149"/>
    </row>
    <row r="15" spans="1:17" s="144" customFormat="1">
      <c r="A15" s="145">
        <v>3</v>
      </c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8"/>
      <c r="M15" s="148"/>
      <c r="N15" s="148"/>
      <c r="O15" s="147"/>
      <c r="P15" s="149"/>
    </row>
    <row r="16" spans="1:17" s="144" customFormat="1" ht="16.5" thickBot="1">
      <c r="A16" s="155">
        <v>4</v>
      </c>
      <c r="B16" s="156"/>
      <c r="C16" s="184"/>
      <c r="D16" s="184"/>
      <c r="E16" s="184"/>
      <c r="F16" s="184"/>
      <c r="G16" s="184"/>
      <c r="H16" s="184"/>
      <c r="I16" s="184"/>
      <c r="J16" s="184"/>
      <c r="K16" s="184"/>
      <c r="L16" s="159"/>
      <c r="M16" s="159"/>
      <c r="N16" s="159"/>
      <c r="O16" s="184"/>
      <c r="P16" s="308"/>
    </row>
    <row r="17" spans="1:16" s="144" customFormat="1" ht="16.5" thickBot="1">
      <c r="A17" s="312" t="s">
        <v>263</v>
      </c>
      <c r="B17" s="313"/>
      <c r="C17" s="187"/>
      <c r="D17" s="187"/>
      <c r="E17" s="187"/>
      <c r="F17" s="187"/>
      <c r="G17" s="187"/>
      <c r="H17" s="187"/>
      <c r="I17" s="187"/>
      <c r="J17" s="187"/>
      <c r="K17" s="187"/>
      <c r="L17" s="314"/>
      <c r="M17" s="314"/>
      <c r="N17" s="314"/>
      <c r="O17" s="187"/>
      <c r="P17" s="188"/>
    </row>
    <row r="18" spans="1:16" s="144" customFormat="1">
      <c r="A18" s="326" t="s">
        <v>314</v>
      </c>
      <c r="B18" s="309"/>
      <c r="C18" s="310"/>
      <c r="D18" s="310"/>
      <c r="E18" s="310"/>
      <c r="F18" s="310"/>
      <c r="G18" s="310"/>
      <c r="H18" s="310"/>
      <c r="I18" s="310"/>
      <c r="J18" s="310"/>
      <c r="K18" s="310"/>
      <c r="L18" s="179"/>
      <c r="M18" s="179"/>
      <c r="N18" s="179"/>
      <c r="O18" s="310"/>
      <c r="P18" s="311"/>
    </row>
    <row r="19" spans="1:16" s="144" customFormat="1">
      <c r="A19" s="145">
        <v>1</v>
      </c>
      <c r="B19" s="150"/>
      <c r="C19" s="147"/>
      <c r="D19" s="147"/>
      <c r="E19" s="147"/>
      <c r="F19" s="147"/>
      <c r="G19" s="147"/>
      <c r="H19" s="147"/>
      <c r="I19" s="147"/>
      <c r="J19" s="147"/>
      <c r="K19" s="147"/>
      <c r="L19" s="148"/>
      <c r="M19" s="148"/>
      <c r="N19" s="148"/>
      <c r="O19" s="147"/>
      <c r="P19" s="149"/>
    </row>
    <row r="20" spans="1:16" s="144" customFormat="1">
      <c r="A20" s="145">
        <v>2</v>
      </c>
      <c r="B20" s="150"/>
      <c r="C20" s="153"/>
      <c r="D20" s="153"/>
      <c r="E20" s="153"/>
      <c r="F20" s="153"/>
      <c r="G20" s="153"/>
      <c r="H20" s="153"/>
      <c r="I20" s="153"/>
      <c r="J20" s="153"/>
      <c r="K20" s="153"/>
      <c r="L20" s="148"/>
      <c r="M20" s="148"/>
      <c r="N20" s="148"/>
      <c r="O20" s="153"/>
      <c r="P20" s="154"/>
    </row>
    <row r="21" spans="1:16" s="144" customFormat="1">
      <c r="A21" s="145">
        <v>3</v>
      </c>
      <c r="B21" s="150"/>
      <c r="C21" s="153"/>
      <c r="D21" s="153"/>
      <c r="E21" s="153"/>
      <c r="F21" s="153"/>
      <c r="G21" s="153"/>
      <c r="H21" s="153"/>
      <c r="I21" s="153"/>
      <c r="J21" s="153"/>
      <c r="K21" s="153"/>
      <c r="L21" s="148"/>
      <c r="M21" s="148"/>
      <c r="N21" s="148"/>
      <c r="O21" s="153"/>
      <c r="P21" s="154"/>
    </row>
    <row r="22" spans="1:16" s="144" customFormat="1" ht="16.5" thickBot="1">
      <c r="A22" s="145">
        <v>4</v>
      </c>
      <c r="B22" s="150"/>
      <c r="C22" s="153"/>
      <c r="D22" s="153"/>
      <c r="E22" s="153"/>
      <c r="F22" s="153"/>
      <c r="G22" s="153"/>
      <c r="H22" s="153"/>
      <c r="I22" s="153"/>
      <c r="J22" s="153"/>
      <c r="K22" s="153"/>
      <c r="L22" s="148"/>
      <c r="M22" s="148"/>
      <c r="N22" s="148"/>
      <c r="O22" s="153"/>
      <c r="P22" s="154"/>
    </row>
    <row r="23" spans="1:16" s="144" customFormat="1" ht="16.5" thickBot="1">
      <c r="A23" s="315" t="s">
        <v>46</v>
      </c>
      <c r="B23" s="313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8"/>
    </row>
    <row r="24" spans="1:16" s="144" customFormat="1">
      <c r="A24" s="326" t="s">
        <v>318</v>
      </c>
      <c r="B24" s="309"/>
      <c r="C24" s="310"/>
      <c r="D24" s="310"/>
      <c r="E24" s="310"/>
      <c r="F24" s="310"/>
      <c r="G24" s="310"/>
      <c r="H24" s="310"/>
      <c r="I24" s="310"/>
      <c r="J24" s="310"/>
      <c r="K24" s="310"/>
      <c r="L24" s="179"/>
      <c r="M24" s="179"/>
      <c r="N24" s="179"/>
      <c r="O24" s="310"/>
      <c r="P24" s="311"/>
    </row>
    <row r="25" spans="1:16" s="144" customFormat="1">
      <c r="A25" s="145">
        <v>1</v>
      </c>
      <c r="B25" s="150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148"/>
      <c r="N25" s="148"/>
      <c r="O25" s="147"/>
      <c r="P25" s="149"/>
    </row>
    <row r="26" spans="1:16" s="144" customFormat="1">
      <c r="A26" s="145">
        <v>2</v>
      </c>
      <c r="B26" s="150"/>
      <c r="C26" s="153"/>
      <c r="D26" s="153"/>
      <c r="E26" s="153"/>
      <c r="F26" s="153"/>
      <c r="G26" s="153"/>
      <c r="H26" s="153"/>
      <c r="I26" s="153"/>
      <c r="J26" s="153"/>
      <c r="K26" s="153"/>
      <c r="L26" s="148"/>
      <c r="M26" s="148"/>
      <c r="N26" s="148"/>
      <c r="O26" s="153"/>
      <c r="P26" s="154"/>
    </row>
    <row r="27" spans="1:16" s="144" customFormat="1">
      <c r="A27" s="145">
        <v>3</v>
      </c>
      <c r="B27" s="150"/>
      <c r="C27" s="153"/>
      <c r="D27" s="153"/>
      <c r="E27" s="153"/>
      <c r="F27" s="153"/>
      <c r="G27" s="153"/>
      <c r="H27" s="153"/>
      <c r="I27" s="153"/>
      <c r="J27" s="153"/>
      <c r="K27" s="153"/>
      <c r="L27" s="148"/>
      <c r="M27" s="148"/>
      <c r="N27" s="148"/>
      <c r="O27" s="153"/>
      <c r="P27" s="154"/>
    </row>
    <row r="28" spans="1:16" s="144" customFormat="1">
      <c r="A28" s="145">
        <v>4</v>
      </c>
      <c r="B28" s="150"/>
      <c r="C28" s="153"/>
      <c r="D28" s="153"/>
      <c r="E28" s="153"/>
      <c r="F28" s="153"/>
      <c r="G28" s="153"/>
      <c r="H28" s="153"/>
      <c r="I28" s="153"/>
      <c r="J28" s="153"/>
      <c r="K28" s="153"/>
      <c r="L28" s="148"/>
      <c r="M28" s="148"/>
      <c r="N28" s="148"/>
      <c r="O28" s="153"/>
      <c r="P28" s="154"/>
    </row>
    <row r="29" spans="1:16" s="144" customFormat="1" ht="16.5" thickBot="1">
      <c r="A29" s="183" t="s">
        <v>466</v>
      </c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9"/>
      <c r="M29" s="159"/>
      <c r="N29" s="159"/>
      <c r="O29" s="157"/>
      <c r="P29" s="160"/>
    </row>
    <row r="30" spans="1:16" s="144" customFormat="1" ht="16.5" thickBot="1">
      <c r="A30" s="315" t="s">
        <v>471</v>
      </c>
      <c r="B30" s="313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8"/>
    </row>
    <row r="31" spans="1:16" s="144" customFormat="1" ht="16.5">
      <c r="A31" s="251" t="s">
        <v>593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202"/>
    </row>
    <row r="32" spans="1:16" s="144" customFormat="1" ht="16.5">
      <c r="A32" s="251" t="s">
        <v>315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202"/>
    </row>
    <row r="33" spans="1:16" ht="16.5" thickBot="1">
      <c r="A33" s="166" t="s">
        <v>533</v>
      </c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4"/>
    </row>
    <row r="34" spans="1:16">
      <c r="B34" s="529"/>
    </row>
    <row r="35" spans="1:16">
      <c r="B35" s="134"/>
    </row>
    <row r="36" spans="1:16">
      <c r="B36" s="134"/>
    </row>
    <row r="37" spans="1:16">
      <c r="B37" s="134"/>
    </row>
    <row r="38" spans="1:16">
      <c r="B38" s="134"/>
    </row>
    <row r="39" spans="1:16">
      <c r="B39" s="134"/>
    </row>
    <row r="40" spans="1:16">
      <c r="B40" s="134"/>
    </row>
    <row r="41" spans="1:16">
      <c r="B41" s="134"/>
    </row>
    <row r="42" spans="1:16">
      <c r="B42" s="134"/>
    </row>
    <row r="43" spans="1:16">
      <c r="B43" s="134"/>
    </row>
    <row r="44" spans="1:16">
      <c r="B44" s="134"/>
    </row>
    <row r="45" spans="1:16">
      <c r="B45" s="134"/>
    </row>
    <row r="46" spans="1:16">
      <c r="B46" s="134"/>
    </row>
    <row r="47" spans="1:16">
      <c r="B47" s="134"/>
    </row>
    <row r="48" spans="1:16">
      <c r="B48" s="134"/>
    </row>
    <row r="49" spans="2:2">
      <c r="B49" s="134"/>
    </row>
    <row r="50" spans="2:2">
      <c r="B50" s="134"/>
    </row>
    <row r="51" spans="2:2">
      <c r="B51" s="134"/>
    </row>
    <row r="52" spans="2:2">
      <c r="B52" s="134"/>
    </row>
    <row r="53" spans="2:2">
      <c r="B53" s="134"/>
    </row>
    <row r="54" spans="2:2">
      <c r="B54" s="134"/>
    </row>
    <row r="55" spans="2:2">
      <c r="B55" s="134"/>
    </row>
    <row r="56" spans="2:2">
      <c r="B56" s="134"/>
    </row>
    <row r="57" spans="2:2">
      <c r="B57" s="134"/>
    </row>
    <row r="58" spans="2:2">
      <c r="B58" s="134"/>
    </row>
    <row r="59" spans="2:2">
      <c r="B59" s="134"/>
    </row>
    <row r="60" spans="2:2">
      <c r="B60" s="134"/>
    </row>
    <row r="61" spans="2:2">
      <c r="B61" s="134"/>
    </row>
    <row r="62" spans="2:2">
      <c r="B62" s="134"/>
    </row>
    <row r="63" spans="2:2">
      <c r="B63" s="134"/>
    </row>
    <row r="64" spans="2:2">
      <c r="B64" s="134"/>
    </row>
    <row r="65" spans="2:2">
      <c r="B65" s="134"/>
    </row>
    <row r="66" spans="2:2">
      <c r="B66" s="134"/>
    </row>
    <row r="67" spans="2:2">
      <c r="B67" s="134"/>
    </row>
    <row r="68" spans="2:2">
      <c r="B68" s="134"/>
    </row>
    <row r="69" spans="2:2">
      <c r="B69" s="134"/>
    </row>
    <row r="70" spans="2:2">
      <c r="B70" s="134"/>
    </row>
    <row r="71" spans="2:2">
      <c r="B71" s="134"/>
    </row>
    <row r="72" spans="2:2">
      <c r="B72" s="134"/>
    </row>
    <row r="73" spans="2:2">
      <c r="B73" s="134"/>
    </row>
    <row r="74" spans="2:2">
      <c r="B74" s="134"/>
    </row>
    <row r="75" spans="2:2">
      <c r="B75" s="134"/>
    </row>
    <row r="76" spans="2:2">
      <c r="B76" s="134"/>
    </row>
    <row r="77" spans="2:2">
      <c r="B77" s="134"/>
    </row>
    <row r="78" spans="2:2">
      <c r="B78" s="134"/>
    </row>
    <row r="79" spans="2:2">
      <c r="B79" s="134"/>
    </row>
    <row r="80" spans="2:2">
      <c r="B80" s="134"/>
    </row>
    <row r="81" spans="2:2">
      <c r="B81" s="134"/>
    </row>
    <row r="82" spans="2:2">
      <c r="B82" s="134"/>
    </row>
    <row r="83" spans="2:2">
      <c r="B83" s="134"/>
    </row>
    <row r="84" spans="2:2">
      <c r="B84" s="134"/>
    </row>
    <row r="85" spans="2:2">
      <c r="B85" s="134"/>
    </row>
    <row r="86" spans="2:2">
      <c r="B86" s="134"/>
    </row>
    <row r="87" spans="2:2">
      <c r="B87" s="134"/>
    </row>
    <row r="88" spans="2:2">
      <c r="B88" s="134"/>
    </row>
    <row r="89" spans="2:2">
      <c r="B89" s="134"/>
    </row>
    <row r="90" spans="2:2">
      <c r="B90" s="134"/>
    </row>
    <row r="91" spans="2:2">
      <c r="B91" s="134"/>
    </row>
    <row r="92" spans="2:2">
      <c r="B92" s="134"/>
    </row>
    <row r="93" spans="2:2">
      <c r="B93" s="134"/>
    </row>
    <row r="94" spans="2:2">
      <c r="B94" s="134"/>
    </row>
    <row r="95" spans="2:2">
      <c r="B95" s="134"/>
    </row>
    <row r="96" spans="2:2">
      <c r="B96" s="134"/>
    </row>
    <row r="97" spans="2:2">
      <c r="B97" s="134"/>
    </row>
    <row r="98" spans="2:2">
      <c r="B98" s="134"/>
    </row>
    <row r="99" spans="2:2">
      <c r="B99" s="134"/>
    </row>
    <row r="100" spans="2:2">
      <c r="B100" s="134"/>
    </row>
    <row r="101" spans="2:2">
      <c r="B101" s="134"/>
    </row>
    <row r="102" spans="2:2">
      <c r="B102" s="134"/>
    </row>
    <row r="103" spans="2:2">
      <c r="B103" s="134"/>
    </row>
    <row r="104" spans="2:2">
      <c r="B104" s="134"/>
    </row>
    <row r="105" spans="2:2">
      <c r="B105" s="134"/>
    </row>
    <row r="106" spans="2:2">
      <c r="B106" s="134"/>
    </row>
    <row r="107" spans="2:2">
      <c r="B107" s="134"/>
    </row>
    <row r="108" spans="2:2">
      <c r="B108" s="134"/>
    </row>
    <row r="109" spans="2:2">
      <c r="B109" s="134"/>
    </row>
    <row r="110" spans="2:2">
      <c r="B110" s="134"/>
    </row>
    <row r="111" spans="2:2">
      <c r="B111" s="134"/>
    </row>
    <row r="112" spans="2:2">
      <c r="B112" s="134"/>
    </row>
    <row r="113" spans="2:2">
      <c r="B113" s="134"/>
    </row>
    <row r="114" spans="2:2">
      <c r="B114" s="134"/>
    </row>
    <row r="115" spans="2:2">
      <c r="B115" s="134"/>
    </row>
    <row r="116" spans="2:2">
      <c r="B116" s="134"/>
    </row>
    <row r="117" spans="2:2">
      <c r="B117" s="134"/>
    </row>
    <row r="118" spans="2:2">
      <c r="B118" s="134"/>
    </row>
    <row r="119" spans="2:2">
      <c r="B119" s="134"/>
    </row>
    <row r="120" spans="2:2">
      <c r="B120" s="134"/>
    </row>
    <row r="121" spans="2:2">
      <c r="B121" s="134"/>
    </row>
    <row r="122" spans="2:2">
      <c r="B122" s="134"/>
    </row>
    <row r="123" spans="2:2">
      <c r="B123" s="134"/>
    </row>
    <row r="124" spans="2:2">
      <c r="B124" s="134"/>
    </row>
    <row r="125" spans="2:2">
      <c r="B125" s="134"/>
    </row>
    <row r="126" spans="2:2">
      <c r="B126" s="134"/>
    </row>
    <row r="127" spans="2:2">
      <c r="B127" s="134"/>
    </row>
    <row r="128" spans="2:2">
      <c r="B128" s="134"/>
    </row>
    <row r="129" spans="2:2">
      <c r="B129" s="134"/>
    </row>
    <row r="130" spans="2:2">
      <c r="B130" s="134"/>
    </row>
    <row r="131" spans="2:2">
      <c r="B131" s="134"/>
    </row>
    <row r="132" spans="2:2">
      <c r="B132" s="134"/>
    </row>
    <row r="133" spans="2:2">
      <c r="B133" s="134"/>
    </row>
    <row r="134" spans="2:2">
      <c r="B134" s="134"/>
    </row>
    <row r="135" spans="2:2">
      <c r="B135" s="134"/>
    </row>
    <row r="136" spans="2:2">
      <c r="B136" s="134"/>
    </row>
    <row r="137" spans="2:2">
      <c r="B137" s="134"/>
    </row>
    <row r="138" spans="2:2">
      <c r="B138" s="134"/>
    </row>
    <row r="139" spans="2:2">
      <c r="B139" s="134"/>
    </row>
    <row r="140" spans="2:2">
      <c r="B140" s="134"/>
    </row>
    <row r="141" spans="2:2">
      <c r="B141" s="134"/>
    </row>
    <row r="142" spans="2:2">
      <c r="B142" s="134"/>
    </row>
    <row r="143" spans="2:2">
      <c r="B143" s="134"/>
    </row>
    <row r="144" spans="2:2">
      <c r="B144" s="134"/>
    </row>
    <row r="145" spans="2:2">
      <c r="B145" s="134"/>
    </row>
    <row r="146" spans="2:2">
      <c r="B146" s="134"/>
    </row>
    <row r="147" spans="2:2">
      <c r="B147" s="134"/>
    </row>
    <row r="148" spans="2:2">
      <c r="B148" s="134"/>
    </row>
    <row r="149" spans="2:2">
      <c r="B149" s="134"/>
    </row>
    <row r="150" spans="2:2">
      <c r="B150" s="134"/>
    </row>
    <row r="151" spans="2:2">
      <c r="B151" s="134"/>
    </row>
    <row r="152" spans="2:2">
      <c r="B152" s="134"/>
    </row>
    <row r="153" spans="2:2">
      <c r="B153" s="134"/>
    </row>
    <row r="154" spans="2:2">
      <c r="B154" s="134"/>
    </row>
    <row r="155" spans="2:2">
      <c r="B155" s="134"/>
    </row>
    <row r="156" spans="2:2">
      <c r="B156" s="134"/>
    </row>
    <row r="157" spans="2:2">
      <c r="B157" s="134"/>
    </row>
    <row r="158" spans="2:2">
      <c r="B158" s="134"/>
    </row>
    <row r="159" spans="2:2">
      <c r="B159" s="134"/>
    </row>
    <row r="160" spans="2:2">
      <c r="B160" s="134"/>
    </row>
    <row r="161" spans="2:2">
      <c r="B161" s="134"/>
    </row>
    <row r="162" spans="2:2">
      <c r="B162" s="134"/>
    </row>
    <row r="163" spans="2:2">
      <c r="B163" s="134"/>
    </row>
    <row r="164" spans="2:2">
      <c r="B164" s="134"/>
    </row>
    <row r="165" spans="2:2">
      <c r="B165" s="134"/>
    </row>
    <row r="166" spans="2:2">
      <c r="B166" s="134"/>
    </row>
    <row r="167" spans="2:2">
      <c r="B167" s="134"/>
    </row>
    <row r="168" spans="2:2">
      <c r="B168" s="134"/>
    </row>
    <row r="169" spans="2:2">
      <c r="B169" s="134"/>
    </row>
    <row r="170" spans="2:2">
      <c r="B170" s="134"/>
    </row>
    <row r="171" spans="2:2">
      <c r="B171" s="134"/>
    </row>
    <row r="172" spans="2:2">
      <c r="B172" s="134"/>
    </row>
    <row r="173" spans="2:2">
      <c r="B173" s="134"/>
    </row>
    <row r="174" spans="2:2">
      <c r="B174" s="134"/>
    </row>
    <row r="175" spans="2:2">
      <c r="B175" s="134"/>
    </row>
    <row r="176" spans="2:2">
      <c r="B176" s="134"/>
    </row>
    <row r="177" spans="2:2">
      <c r="B177" s="134"/>
    </row>
    <row r="178" spans="2:2">
      <c r="B178" s="134"/>
    </row>
    <row r="179" spans="2:2">
      <c r="B179" s="134"/>
    </row>
    <row r="180" spans="2:2">
      <c r="B180" s="134"/>
    </row>
    <row r="181" spans="2:2">
      <c r="B181" s="134"/>
    </row>
    <row r="182" spans="2:2">
      <c r="B182" s="134"/>
    </row>
    <row r="183" spans="2:2">
      <c r="B183" s="134"/>
    </row>
    <row r="184" spans="2:2">
      <c r="B184" s="134"/>
    </row>
    <row r="185" spans="2:2">
      <c r="B185" s="134"/>
    </row>
    <row r="186" spans="2:2">
      <c r="B186" s="134"/>
    </row>
    <row r="187" spans="2:2">
      <c r="B187" s="134"/>
    </row>
    <row r="188" spans="2:2">
      <c r="B188" s="134"/>
    </row>
    <row r="189" spans="2:2">
      <c r="B189" s="134"/>
    </row>
    <row r="190" spans="2:2">
      <c r="B190" s="134"/>
    </row>
    <row r="191" spans="2:2">
      <c r="B191" s="134"/>
    </row>
    <row r="192" spans="2:2">
      <c r="B192" s="134"/>
    </row>
    <row r="193" spans="2:2">
      <c r="B193" s="134"/>
    </row>
    <row r="194" spans="2:2">
      <c r="B194" s="134"/>
    </row>
    <row r="195" spans="2:2">
      <c r="B195" s="134"/>
    </row>
    <row r="196" spans="2:2">
      <c r="B196" s="134"/>
    </row>
    <row r="197" spans="2:2">
      <c r="B197" s="134"/>
    </row>
    <row r="198" spans="2:2">
      <c r="B198" s="134"/>
    </row>
    <row r="199" spans="2:2">
      <c r="B199" s="134"/>
    </row>
    <row r="200" spans="2:2">
      <c r="B200" s="134"/>
    </row>
    <row r="201" spans="2:2">
      <c r="B201" s="134"/>
    </row>
    <row r="202" spans="2:2">
      <c r="B202" s="134"/>
    </row>
    <row r="203" spans="2:2">
      <c r="B203" s="134"/>
    </row>
    <row r="204" spans="2:2">
      <c r="B204" s="134"/>
    </row>
    <row r="205" spans="2:2">
      <c r="B205" s="134"/>
    </row>
    <row r="206" spans="2:2">
      <c r="B206" s="134"/>
    </row>
    <row r="207" spans="2:2">
      <c r="B207" s="134"/>
    </row>
    <row r="208" spans="2:2">
      <c r="B208" s="134"/>
    </row>
    <row r="209" spans="2:2">
      <c r="B209" s="134"/>
    </row>
    <row r="210" spans="2:2">
      <c r="B210" s="134"/>
    </row>
    <row r="211" spans="2:2">
      <c r="B211" s="134"/>
    </row>
    <row r="212" spans="2:2">
      <c r="B212" s="134"/>
    </row>
    <row r="213" spans="2:2">
      <c r="B213" s="134"/>
    </row>
    <row r="214" spans="2:2">
      <c r="B214" s="134"/>
    </row>
    <row r="215" spans="2:2">
      <c r="B215" s="134"/>
    </row>
    <row r="216" spans="2:2">
      <c r="B216" s="134"/>
    </row>
    <row r="217" spans="2:2">
      <c r="B217" s="134"/>
    </row>
    <row r="218" spans="2:2">
      <c r="B218" s="134"/>
    </row>
    <row r="219" spans="2:2">
      <c r="B219" s="134"/>
    </row>
    <row r="220" spans="2:2">
      <c r="B220" s="134"/>
    </row>
    <row r="221" spans="2:2">
      <c r="B221" s="134"/>
    </row>
    <row r="222" spans="2:2">
      <c r="B222" s="134"/>
    </row>
    <row r="223" spans="2:2">
      <c r="B223" s="134"/>
    </row>
    <row r="224" spans="2:2">
      <c r="B224" s="134"/>
    </row>
    <row r="225" spans="2:2">
      <c r="B225" s="134"/>
    </row>
    <row r="226" spans="2:2">
      <c r="B226" s="134"/>
    </row>
    <row r="227" spans="2:2">
      <c r="B227" s="134"/>
    </row>
    <row r="228" spans="2:2">
      <c r="B228" s="134"/>
    </row>
    <row r="229" spans="2:2">
      <c r="B229" s="134"/>
    </row>
    <row r="230" spans="2:2">
      <c r="B230" s="134"/>
    </row>
    <row r="231" spans="2:2">
      <c r="B231" s="134"/>
    </row>
    <row r="232" spans="2:2">
      <c r="B232" s="134"/>
    </row>
    <row r="233" spans="2:2">
      <c r="B233" s="134"/>
    </row>
    <row r="234" spans="2:2">
      <c r="B234" s="134"/>
    </row>
    <row r="235" spans="2:2">
      <c r="B235" s="134"/>
    </row>
    <row r="236" spans="2:2">
      <c r="B236" s="134"/>
    </row>
    <row r="237" spans="2:2">
      <c r="B237" s="134"/>
    </row>
    <row r="238" spans="2:2">
      <c r="B238" s="134"/>
    </row>
    <row r="239" spans="2:2">
      <c r="B239" s="134"/>
    </row>
    <row r="240" spans="2:2">
      <c r="B240" s="134"/>
    </row>
    <row r="241" spans="2:2">
      <c r="B241" s="134"/>
    </row>
    <row r="242" spans="2:2">
      <c r="B242" s="134"/>
    </row>
    <row r="243" spans="2:2">
      <c r="B243" s="134"/>
    </row>
    <row r="244" spans="2:2">
      <c r="B244" s="134"/>
    </row>
    <row r="245" spans="2:2">
      <c r="B245" s="134"/>
    </row>
    <row r="246" spans="2:2">
      <c r="B246" s="134"/>
    </row>
    <row r="247" spans="2:2">
      <c r="B247" s="134"/>
    </row>
    <row r="248" spans="2:2">
      <c r="B248" s="134"/>
    </row>
    <row r="249" spans="2:2">
      <c r="B249" s="134"/>
    </row>
    <row r="250" spans="2:2">
      <c r="B250" s="134"/>
    </row>
    <row r="251" spans="2:2">
      <c r="B251" s="134"/>
    </row>
    <row r="252" spans="2:2">
      <c r="B252" s="134"/>
    </row>
    <row r="253" spans="2:2">
      <c r="B253" s="134"/>
    </row>
    <row r="254" spans="2:2">
      <c r="B254" s="134"/>
    </row>
    <row r="255" spans="2:2">
      <c r="B255" s="134"/>
    </row>
    <row r="256" spans="2:2">
      <c r="B256" s="134"/>
    </row>
    <row r="257" spans="2:2">
      <c r="B257" s="134"/>
    </row>
  </sheetData>
  <mergeCells count="7">
    <mergeCell ref="M6:N6"/>
    <mergeCell ref="M7:N7"/>
    <mergeCell ref="B6:D6"/>
    <mergeCell ref="F6:H6"/>
    <mergeCell ref="B7:D7"/>
    <mergeCell ref="F7:H7"/>
    <mergeCell ref="I6:L6"/>
  </mergeCells>
  <phoneticPr fontId="6" type="noConversion"/>
  <pageMargins left="0.5" right="0.5" top="1" bottom="1" header="0.5" footer="0.5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C00000"/>
  </sheetPr>
  <dimension ref="A1:Q278"/>
  <sheetViews>
    <sheetView zoomScale="80" zoomScaleNormal="80" workbookViewId="0">
      <selection activeCell="H14" sqref="H14"/>
    </sheetView>
  </sheetViews>
  <sheetFormatPr defaultRowHeight="15.75"/>
  <cols>
    <col min="1" max="1" width="28.7109375" style="169" customWidth="1"/>
    <col min="2" max="16" width="8.7109375" style="134" customWidth="1"/>
    <col min="17" max="17" width="9.140625" style="134"/>
  </cols>
  <sheetData>
    <row r="1" spans="1:16" ht="17.25" thickBot="1">
      <c r="A1" s="11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72"/>
      <c r="P1" s="173"/>
    </row>
    <row r="2" spans="1:16" ht="17.25" thickBot="1">
      <c r="A2" s="12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 t="s">
        <v>82</v>
      </c>
      <c r="O2" s="42"/>
      <c r="P2" s="176"/>
    </row>
    <row r="3" spans="1:16" ht="16.5">
      <c r="A3" s="547" t="s">
        <v>612</v>
      </c>
      <c r="B3" s="130"/>
      <c r="C3" s="130"/>
      <c r="D3" s="130"/>
      <c r="E3" s="131"/>
      <c r="F3" s="131"/>
      <c r="G3" s="131"/>
      <c r="H3" s="131"/>
      <c r="I3" s="131"/>
      <c r="J3" s="131" t="s">
        <v>84</v>
      </c>
      <c r="K3" s="131"/>
      <c r="L3" s="131"/>
      <c r="M3" s="132"/>
      <c r="N3" s="132"/>
      <c r="O3" s="131"/>
      <c r="P3" s="133"/>
    </row>
    <row r="4" spans="1:16" ht="16.5">
      <c r="A4" s="48" t="s">
        <v>530</v>
      </c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</row>
    <row r="5" spans="1:16" ht="17.25" thickBot="1">
      <c r="A5" s="52"/>
      <c r="B5" s="49"/>
      <c r="C5" s="812" t="s">
        <v>798</v>
      </c>
      <c r="D5" s="49"/>
      <c r="E5" s="53"/>
      <c r="F5" s="50"/>
      <c r="G5" s="50"/>
      <c r="H5" s="50"/>
      <c r="I5" s="50"/>
      <c r="J5" s="53"/>
      <c r="K5" s="53"/>
      <c r="L5" s="53"/>
      <c r="M5" s="53"/>
      <c r="N5" s="53"/>
      <c r="O5" s="53" t="s">
        <v>61</v>
      </c>
      <c r="P5" s="54"/>
    </row>
    <row r="6" spans="1:16" ht="16.5" customHeight="1" thickBot="1">
      <c r="A6" s="55"/>
      <c r="B6" s="1072" t="s">
        <v>62</v>
      </c>
      <c r="C6" s="1070"/>
      <c r="D6" s="1071"/>
      <c r="E6" s="57" t="s">
        <v>63</v>
      </c>
      <c r="F6" s="1072" t="s">
        <v>62</v>
      </c>
      <c r="G6" s="1070"/>
      <c r="H6" s="1070"/>
      <c r="I6" s="1088" t="s">
        <v>524</v>
      </c>
      <c r="J6" s="1089"/>
      <c r="K6" s="1089"/>
      <c r="L6" s="1090"/>
      <c r="M6" s="1070" t="s">
        <v>64</v>
      </c>
      <c r="N6" s="1071"/>
      <c r="O6" s="46" t="s">
        <v>65</v>
      </c>
      <c r="P6" s="58"/>
    </row>
    <row r="7" spans="1:16" ht="17.25" thickBot="1">
      <c r="A7" s="59"/>
      <c r="B7" s="1064" t="s">
        <v>479</v>
      </c>
      <c r="C7" s="1064"/>
      <c r="D7" s="1065"/>
      <c r="E7" s="61" t="s">
        <v>67</v>
      </c>
      <c r="F7" s="1066" t="s">
        <v>591</v>
      </c>
      <c r="G7" s="1067"/>
      <c r="H7" s="1067"/>
      <c r="I7" s="59"/>
      <c r="J7" s="64"/>
      <c r="K7" s="59"/>
      <c r="L7" s="59"/>
      <c r="M7" s="1068" t="s">
        <v>525</v>
      </c>
      <c r="N7" s="1069"/>
      <c r="O7" s="60" t="s">
        <v>526</v>
      </c>
      <c r="P7" s="65"/>
    </row>
    <row r="8" spans="1:16" ht="16.5">
      <c r="A8" s="66" t="s">
        <v>87</v>
      </c>
      <c r="B8" s="58" t="s">
        <v>69</v>
      </c>
      <c r="C8" s="56" t="s">
        <v>69</v>
      </c>
      <c r="D8" s="68" t="s">
        <v>69</v>
      </c>
      <c r="E8" s="61" t="s">
        <v>70</v>
      </c>
      <c r="F8" s="67" t="s">
        <v>69</v>
      </c>
      <c r="G8" s="56" t="s">
        <v>69</v>
      </c>
      <c r="H8" s="69" t="s">
        <v>69</v>
      </c>
      <c r="I8" s="67" t="s">
        <v>69</v>
      </c>
      <c r="J8" s="56" t="s">
        <v>69</v>
      </c>
      <c r="K8" s="69" t="s">
        <v>69</v>
      </c>
      <c r="L8" s="59" t="s">
        <v>72</v>
      </c>
      <c r="M8" s="57" t="s">
        <v>73</v>
      </c>
      <c r="N8" s="67" t="s">
        <v>74</v>
      </c>
      <c r="O8" s="56" t="s">
        <v>73</v>
      </c>
      <c r="P8" s="67" t="s">
        <v>74</v>
      </c>
    </row>
    <row r="9" spans="1:16" ht="16.5">
      <c r="A9" s="59"/>
      <c r="B9" s="358" t="s">
        <v>75</v>
      </c>
      <c r="C9" s="70" t="s">
        <v>68</v>
      </c>
      <c r="D9" s="59" t="s">
        <v>76</v>
      </c>
      <c r="E9" s="61" t="s">
        <v>474</v>
      </c>
      <c r="F9" s="59" t="s">
        <v>75</v>
      </c>
      <c r="G9" s="70" t="s">
        <v>68</v>
      </c>
      <c r="H9" s="70" t="s">
        <v>76</v>
      </c>
      <c r="I9" s="59" t="s">
        <v>75</v>
      </c>
      <c r="J9" s="70" t="s">
        <v>68</v>
      </c>
      <c r="K9" s="70" t="s">
        <v>76</v>
      </c>
      <c r="L9" s="59" t="s">
        <v>77</v>
      </c>
      <c r="M9" s="61" t="s">
        <v>71</v>
      </c>
      <c r="N9" s="59" t="s">
        <v>78</v>
      </c>
      <c r="O9" s="70" t="s">
        <v>71</v>
      </c>
      <c r="P9" s="59" t="s">
        <v>78</v>
      </c>
    </row>
    <row r="10" spans="1:16" ht="17.25" thickBot="1">
      <c r="A10" s="135"/>
      <c r="B10" s="505" t="s">
        <v>478</v>
      </c>
      <c r="C10" s="72" t="s">
        <v>71</v>
      </c>
      <c r="D10" s="71"/>
      <c r="E10" s="63"/>
      <c r="F10" s="71" t="s">
        <v>415</v>
      </c>
      <c r="G10" s="72" t="s">
        <v>71</v>
      </c>
      <c r="H10" s="62"/>
      <c r="I10" s="71" t="s">
        <v>415</v>
      </c>
      <c r="J10" s="72" t="s">
        <v>71</v>
      </c>
      <c r="K10" s="62"/>
      <c r="L10" s="71"/>
      <c r="M10" s="74" t="s">
        <v>220</v>
      </c>
      <c r="N10" s="75" t="s">
        <v>79</v>
      </c>
      <c r="O10" s="63"/>
      <c r="P10" s="71"/>
    </row>
    <row r="11" spans="1:16" ht="17.25" thickBot="1">
      <c r="A11" s="76">
        <v>1</v>
      </c>
      <c r="B11" s="77">
        <v>2</v>
      </c>
      <c r="C11" s="77">
        <v>3</v>
      </c>
      <c r="D11" s="77">
        <v>4</v>
      </c>
      <c r="E11" s="78">
        <v>5</v>
      </c>
      <c r="F11" s="78">
        <v>6</v>
      </c>
      <c r="G11" s="78">
        <v>7</v>
      </c>
      <c r="H11" s="79">
        <v>8</v>
      </c>
      <c r="I11" s="73">
        <v>9</v>
      </c>
      <c r="J11" s="73">
        <v>10</v>
      </c>
      <c r="K11" s="77">
        <v>11</v>
      </c>
      <c r="L11" s="80">
        <v>12</v>
      </c>
      <c r="M11" s="78">
        <v>13</v>
      </c>
      <c r="N11" s="78">
        <v>14</v>
      </c>
      <c r="O11" s="78">
        <v>15</v>
      </c>
      <c r="P11" s="81">
        <v>16</v>
      </c>
    </row>
    <row r="12" spans="1:16">
      <c r="A12" s="178" t="s">
        <v>90</v>
      </c>
      <c r="B12" s="179"/>
      <c r="C12" s="179"/>
      <c r="D12" s="179"/>
      <c r="E12" s="179"/>
      <c r="F12" s="179"/>
      <c r="G12" s="180"/>
      <c r="H12" s="179"/>
      <c r="I12" s="179"/>
      <c r="J12" s="179"/>
      <c r="K12" s="179"/>
      <c r="L12" s="179"/>
      <c r="M12" s="180"/>
      <c r="N12" s="180"/>
      <c r="O12" s="179"/>
      <c r="P12" s="181"/>
    </row>
    <row r="13" spans="1:16">
      <c r="A13" s="182" t="s">
        <v>91</v>
      </c>
      <c r="B13" s="153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  <c r="N13" s="148"/>
      <c r="O13" s="147"/>
      <c r="P13" s="149"/>
    </row>
    <row r="14" spans="1:16" ht="25.5">
      <c r="A14" s="182" t="s">
        <v>92</v>
      </c>
      <c r="B14" s="153"/>
      <c r="C14" s="147"/>
      <c r="D14" s="147"/>
      <c r="E14" s="561" t="s">
        <v>677</v>
      </c>
      <c r="F14" s="147"/>
      <c r="G14" s="147"/>
      <c r="H14" s="147"/>
      <c r="I14" s="147"/>
      <c r="J14" s="147"/>
      <c r="K14" s="147"/>
      <c r="L14" s="147"/>
      <c r="M14" s="148"/>
      <c r="N14" s="148"/>
      <c r="O14" s="147"/>
      <c r="P14" s="149"/>
    </row>
    <row r="15" spans="1:16">
      <c r="A15" s="182" t="s">
        <v>93</v>
      </c>
      <c r="B15" s="153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  <c r="N15" s="148"/>
      <c r="O15" s="147"/>
      <c r="P15" s="149"/>
    </row>
    <row r="16" spans="1:16">
      <c r="A16" s="182" t="s">
        <v>94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48"/>
      <c r="N16" s="148"/>
      <c r="O16" s="151"/>
      <c r="P16" s="152"/>
    </row>
    <row r="17" spans="1:16">
      <c r="A17" s="182" t="s">
        <v>95</v>
      </c>
      <c r="B17" s="151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N17" s="148"/>
      <c r="O17" s="147"/>
      <c r="P17" s="149"/>
    </row>
    <row r="18" spans="1:16" ht="16.5" thickBot="1">
      <c r="A18" s="183" t="s">
        <v>96</v>
      </c>
      <c r="B18" s="184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9"/>
      <c r="N18" s="159"/>
      <c r="O18" s="158"/>
      <c r="P18" s="185"/>
    </row>
    <row r="19" spans="1:16" ht="16.5" thickBot="1">
      <c r="A19" s="186" t="s">
        <v>97</v>
      </c>
      <c r="B19" s="187">
        <f>SUM(B13:B18)</f>
        <v>0</v>
      </c>
      <c r="C19" s="187">
        <f t="shared" ref="C19:P19" si="0">SUM(C13:C18)</f>
        <v>0</v>
      </c>
      <c r="D19" s="187">
        <f t="shared" si="0"/>
        <v>0</v>
      </c>
      <c r="E19" s="187"/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  <c r="K19" s="187">
        <f t="shared" si="0"/>
        <v>0</v>
      </c>
      <c r="L19" s="187">
        <f t="shared" si="0"/>
        <v>0</v>
      </c>
      <c r="M19" s="187">
        <f t="shared" si="0"/>
        <v>0</v>
      </c>
      <c r="N19" s="187">
        <f t="shared" si="0"/>
        <v>0</v>
      </c>
      <c r="O19" s="187">
        <f t="shared" si="0"/>
        <v>0</v>
      </c>
      <c r="P19" s="188">
        <f t="shared" si="0"/>
        <v>0</v>
      </c>
    </row>
    <row r="20" spans="1:16">
      <c r="A20" s="178" t="s">
        <v>98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332"/>
    </row>
    <row r="21" spans="1:16">
      <c r="A21" s="182" t="s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</row>
    <row r="22" spans="1:16">
      <c r="A22" s="182" t="s">
        <v>100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</row>
    <row r="23" spans="1:16">
      <c r="A23" s="190" t="s">
        <v>101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308"/>
    </row>
    <row r="24" spans="1:16" ht="16.5" thickBot="1">
      <c r="A24" s="327" t="s">
        <v>264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33"/>
    </row>
    <row r="25" spans="1:16" ht="16.5" thickBot="1">
      <c r="A25" s="186" t="s">
        <v>102</v>
      </c>
      <c r="B25" s="187">
        <f>SUM(B21:B24)</f>
        <v>0</v>
      </c>
      <c r="C25" s="187">
        <f t="shared" ref="C25:P25" si="1">SUM(C21:C24)</f>
        <v>0</v>
      </c>
      <c r="D25" s="187">
        <f t="shared" si="1"/>
        <v>0</v>
      </c>
      <c r="E25" s="187"/>
      <c r="F25" s="187">
        <f t="shared" si="1"/>
        <v>0</v>
      </c>
      <c r="G25" s="187">
        <f t="shared" si="1"/>
        <v>0</v>
      </c>
      <c r="H25" s="187">
        <f t="shared" si="1"/>
        <v>0</v>
      </c>
      <c r="I25" s="187">
        <f t="shared" si="1"/>
        <v>0</v>
      </c>
      <c r="J25" s="187">
        <f t="shared" si="1"/>
        <v>0</v>
      </c>
      <c r="K25" s="187">
        <f>SUM(K21:K24)</f>
        <v>0</v>
      </c>
      <c r="L25" s="187">
        <f t="shared" si="1"/>
        <v>0</v>
      </c>
      <c r="M25" s="187">
        <f t="shared" si="1"/>
        <v>0</v>
      </c>
      <c r="N25" s="187">
        <f t="shared" si="1"/>
        <v>0</v>
      </c>
      <c r="O25" s="187">
        <f t="shared" si="1"/>
        <v>0</v>
      </c>
      <c r="P25" s="188">
        <f t="shared" si="1"/>
        <v>0</v>
      </c>
    </row>
    <row r="26" spans="1:16" ht="16.5" thickBot="1">
      <c r="A26" s="191" t="s">
        <v>103</v>
      </c>
      <c r="B26" s="187">
        <f>B19+B25</f>
        <v>0</v>
      </c>
      <c r="C26" s="187">
        <f t="shared" ref="C26:P26" si="2">C19+C25</f>
        <v>0</v>
      </c>
      <c r="D26" s="187">
        <f t="shared" si="2"/>
        <v>0</v>
      </c>
      <c r="E26" s="187"/>
      <c r="F26" s="187">
        <f t="shared" si="2"/>
        <v>0</v>
      </c>
      <c r="G26" s="187">
        <f t="shared" si="2"/>
        <v>0</v>
      </c>
      <c r="H26" s="187">
        <f t="shared" si="2"/>
        <v>0</v>
      </c>
      <c r="I26" s="187">
        <f t="shared" si="2"/>
        <v>0</v>
      </c>
      <c r="J26" s="187">
        <f t="shared" si="2"/>
        <v>0</v>
      </c>
      <c r="K26" s="187">
        <f>K19+K25</f>
        <v>0</v>
      </c>
      <c r="L26" s="187">
        <f t="shared" si="2"/>
        <v>0</v>
      </c>
      <c r="M26" s="187">
        <f t="shared" si="2"/>
        <v>0</v>
      </c>
      <c r="N26" s="187">
        <f t="shared" si="2"/>
        <v>0</v>
      </c>
      <c r="O26" s="187">
        <f t="shared" si="2"/>
        <v>0</v>
      </c>
      <c r="P26" s="188">
        <f t="shared" si="2"/>
        <v>0</v>
      </c>
    </row>
    <row r="27" spans="1:16" ht="16.5">
      <c r="A27" s="251" t="s">
        <v>593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202"/>
    </row>
    <row r="28" spans="1:16" ht="16.5">
      <c r="A28" s="251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202"/>
    </row>
    <row r="29" spans="1:16" ht="16.5" thickBot="1">
      <c r="A29" s="166" t="s">
        <v>529</v>
      </c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4"/>
    </row>
    <row r="31" spans="1:16" ht="16.5" thickBot="1"/>
    <row r="32" spans="1:16" ht="17.25" thickBot="1">
      <c r="A32" s="118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2"/>
      <c r="P32" s="173"/>
    </row>
    <row r="33" spans="1:16" ht="17.25" thickBot="1">
      <c r="A33" s="12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 t="s">
        <v>82</v>
      </c>
      <c r="O33" s="42"/>
      <c r="P33" s="176"/>
    </row>
    <row r="34" spans="1:16" ht="16.5">
      <c r="A34" s="547" t="s">
        <v>613</v>
      </c>
      <c r="B34" s="130"/>
      <c r="C34" s="130"/>
      <c r="D34" s="130"/>
      <c r="E34" s="131"/>
      <c r="F34" s="131"/>
      <c r="G34" s="131"/>
      <c r="H34" s="131"/>
      <c r="I34" s="131"/>
      <c r="J34" s="131" t="s">
        <v>84</v>
      </c>
      <c r="K34" s="131"/>
      <c r="L34" s="131"/>
      <c r="M34" s="132"/>
      <c r="N34" s="132"/>
      <c r="O34" s="131"/>
      <c r="P34" s="133"/>
    </row>
    <row r="35" spans="1:16" ht="16.5">
      <c r="A35" s="547" t="s">
        <v>530</v>
      </c>
      <c r="B35" s="130"/>
      <c r="C35" s="13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3"/>
    </row>
    <row r="36" spans="1:16" ht="17.25" thickBot="1">
      <c r="A36" s="52"/>
      <c r="B36" s="548"/>
      <c r="C36" s="812" t="s">
        <v>799</v>
      </c>
      <c r="D36" s="548"/>
      <c r="E36" s="53"/>
      <c r="F36" s="50"/>
      <c r="G36" s="50"/>
      <c r="H36" s="50"/>
      <c r="I36" s="50"/>
      <c r="J36" s="53"/>
      <c r="K36" s="53"/>
      <c r="L36" s="53"/>
      <c r="M36" s="53"/>
      <c r="N36" s="53"/>
      <c r="O36" s="53" t="s">
        <v>61</v>
      </c>
      <c r="P36" s="54"/>
    </row>
    <row r="37" spans="1:16" ht="17.25" thickBot="1">
      <c r="A37" s="55"/>
      <c r="B37" s="1072" t="s">
        <v>62</v>
      </c>
      <c r="C37" s="1070"/>
      <c r="D37" s="1071"/>
      <c r="E37" s="544" t="s">
        <v>63</v>
      </c>
      <c r="F37" s="1072" t="s">
        <v>62</v>
      </c>
      <c r="G37" s="1070"/>
      <c r="H37" s="1070"/>
      <c r="I37" s="1088" t="s">
        <v>524</v>
      </c>
      <c r="J37" s="1089"/>
      <c r="K37" s="1089"/>
      <c r="L37" s="1090"/>
      <c r="M37" s="1070" t="s">
        <v>64</v>
      </c>
      <c r="N37" s="1071"/>
      <c r="O37" s="46" t="s">
        <v>65</v>
      </c>
      <c r="P37" s="545"/>
    </row>
    <row r="38" spans="1:16" ht="17.25" thickBot="1">
      <c r="A38" s="59"/>
      <c r="B38" s="1064" t="s">
        <v>479</v>
      </c>
      <c r="C38" s="1064"/>
      <c r="D38" s="1065"/>
      <c r="E38" s="61" t="s">
        <v>67</v>
      </c>
      <c r="F38" s="1066" t="s">
        <v>591</v>
      </c>
      <c r="G38" s="1067"/>
      <c r="H38" s="1067"/>
      <c r="I38" s="59"/>
      <c r="J38" s="64"/>
      <c r="K38" s="59"/>
      <c r="L38" s="59"/>
      <c r="M38" s="1068" t="s">
        <v>525</v>
      </c>
      <c r="N38" s="1069"/>
      <c r="O38" s="60" t="s">
        <v>526</v>
      </c>
      <c r="P38" s="65"/>
    </row>
    <row r="39" spans="1:16" ht="16.5">
      <c r="A39" s="66" t="s">
        <v>87</v>
      </c>
      <c r="B39" s="545" t="s">
        <v>69</v>
      </c>
      <c r="C39" s="546" t="s">
        <v>69</v>
      </c>
      <c r="D39" s="68" t="s">
        <v>69</v>
      </c>
      <c r="E39" s="61" t="s">
        <v>70</v>
      </c>
      <c r="F39" s="67" t="s">
        <v>69</v>
      </c>
      <c r="G39" s="546" t="s">
        <v>69</v>
      </c>
      <c r="H39" s="69" t="s">
        <v>69</v>
      </c>
      <c r="I39" s="67" t="s">
        <v>69</v>
      </c>
      <c r="J39" s="546" t="s">
        <v>69</v>
      </c>
      <c r="K39" s="69" t="s">
        <v>69</v>
      </c>
      <c r="L39" s="59" t="s">
        <v>72</v>
      </c>
      <c r="M39" s="544" t="s">
        <v>73</v>
      </c>
      <c r="N39" s="67" t="s">
        <v>74</v>
      </c>
      <c r="O39" s="546" t="s">
        <v>73</v>
      </c>
      <c r="P39" s="67" t="s">
        <v>74</v>
      </c>
    </row>
    <row r="40" spans="1:16" ht="16.5">
      <c r="A40" s="59"/>
      <c r="B40" s="358" t="s">
        <v>75</v>
      </c>
      <c r="C40" s="70" t="s">
        <v>68</v>
      </c>
      <c r="D40" s="59" t="s">
        <v>76</v>
      </c>
      <c r="E40" s="61" t="s">
        <v>474</v>
      </c>
      <c r="F40" s="59" t="s">
        <v>75</v>
      </c>
      <c r="G40" s="70" t="s">
        <v>68</v>
      </c>
      <c r="H40" s="70" t="s">
        <v>76</v>
      </c>
      <c r="I40" s="59" t="s">
        <v>75</v>
      </c>
      <c r="J40" s="70" t="s">
        <v>68</v>
      </c>
      <c r="K40" s="70" t="s">
        <v>76</v>
      </c>
      <c r="L40" s="59" t="s">
        <v>77</v>
      </c>
      <c r="M40" s="61" t="s">
        <v>71</v>
      </c>
      <c r="N40" s="59" t="s">
        <v>78</v>
      </c>
      <c r="O40" s="70" t="s">
        <v>71</v>
      </c>
      <c r="P40" s="59" t="s">
        <v>78</v>
      </c>
    </row>
    <row r="41" spans="1:16" ht="17.25" thickBot="1">
      <c r="A41" s="135"/>
      <c r="B41" s="549" t="s">
        <v>478</v>
      </c>
      <c r="C41" s="72" t="s">
        <v>71</v>
      </c>
      <c r="D41" s="71"/>
      <c r="E41" s="543"/>
      <c r="F41" s="71" t="s">
        <v>415</v>
      </c>
      <c r="G41" s="72" t="s">
        <v>71</v>
      </c>
      <c r="H41" s="542"/>
      <c r="I41" s="71" t="s">
        <v>415</v>
      </c>
      <c r="J41" s="72" t="s">
        <v>71</v>
      </c>
      <c r="K41" s="542"/>
      <c r="L41" s="71"/>
      <c r="M41" s="74" t="s">
        <v>220</v>
      </c>
      <c r="N41" s="75" t="s">
        <v>79</v>
      </c>
      <c r="O41" s="543"/>
      <c r="P41" s="71"/>
    </row>
    <row r="42" spans="1:16" ht="17.25" thickBot="1">
      <c r="A42" s="76">
        <v>1</v>
      </c>
      <c r="B42" s="77">
        <v>2</v>
      </c>
      <c r="C42" s="77">
        <v>3</v>
      </c>
      <c r="D42" s="77">
        <v>4</v>
      </c>
      <c r="E42" s="78">
        <v>5</v>
      </c>
      <c r="F42" s="78">
        <v>6</v>
      </c>
      <c r="G42" s="78">
        <v>7</v>
      </c>
      <c r="H42" s="79">
        <v>8</v>
      </c>
      <c r="I42" s="73">
        <v>9</v>
      </c>
      <c r="J42" s="73">
        <v>10</v>
      </c>
      <c r="K42" s="77">
        <v>11</v>
      </c>
      <c r="L42" s="80">
        <v>12</v>
      </c>
      <c r="M42" s="78">
        <v>13</v>
      </c>
      <c r="N42" s="78">
        <v>14</v>
      </c>
      <c r="O42" s="78">
        <v>15</v>
      </c>
      <c r="P42" s="81">
        <v>16</v>
      </c>
    </row>
    <row r="43" spans="1:16">
      <c r="A43" s="178" t="s">
        <v>90</v>
      </c>
      <c r="B43" s="179"/>
      <c r="C43" s="179"/>
      <c r="D43" s="179"/>
      <c r="E43" s="179"/>
      <c r="F43" s="179"/>
      <c r="G43" s="180"/>
      <c r="H43" s="179"/>
      <c r="I43" s="179"/>
      <c r="J43" s="179"/>
      <c r="K43" s="179"/>
      <c r="L43" s="179"/>
      <c r="M43" s="180"/>
      <c r="N43" s="180"/>
      <c r="O43" s="179"/>
      <c r="P43" s="181"/>
    </row>
    <row r="44" spans="1:16">
      <c r="A44" s="182" t="s">
        <v>91</v>
      </c>
      <c r="B44" s="153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8"/>
      <c r="O44" s="147"/>
      <c r="P44" s="149"/>
    </row>
    <row r="45" spans="1:16">
      <c r="A45" s="182" t="s">
        <v>92</v>
      </c>
      <c r="B45" s="153"/>
      <c r="C45" s="147"/>
      <c r="D45" s="147"/>
      <c r="F45" s="147"/>
      <c r="G45" s="147"/>
      <c r="H45" s="147"/>
      <c r="I45" s="147"/>
      <c r="J45" s="147"/>
      <c r="K45" s="147"/>
      <c r="L45" s="147"/>
      <c r="M45" s="148"/>
      <c r="N45" s="148"/>
      <c r="O45" s="147"/>
      <c r="P45" s="149"/>
    </row>
    <row r="46" spans="1:16">
      <c r="A46" s="182" t="s">
        <v>93</v>
      </c>
      <c r="B46" s="153"/>
      <c r="C46" s="147"/>
      <c r="D46" s="147"/>
      <c r="F46" s="147"/>
      <c r="G46" s="147"/>
      <c r="H46" s="147"/>
      <c r="I46" s="147"/>
      <c r="J46" s="147"/>
      <c r="K46" s="147"/>
      <c r="L46" s="147"/>
      <c r="M46" s="148"/>
      <c r="N46" s="148"/>
      <c r="O46" s="147"/>
      <c r="P46" s="149"/>
    </row>
    <row r="47" spans="1:16">
      <c r="A47" s="182" t="s">
        <v>94</v>
      </c>
      <c r="B47" s="151"/>
      <c r="C47" s="151"/>
      <c r="D47" s="151"/>
      <c r="F47" s="151"/>
      <c r="G47" s="151"/>
      <c r="H47" s="151"/>
      <c r="I47" s="151"/>
      <c r="J47" s="151"/>
      <c r="K47" s="151"/>
      <c r="L47" s="151"/>
      <c r="M47" s="148"/>
      <c r="N47" s="148"/>
      <c r="O47" s="151"/>
      <c r="P47" s="152"/>
    </row>
    <row r="48" spans="1:16">
      <c r="A48" s="182" t="s">
        <v>95</v>
      </c>
      <c r="B48" s="151"/>
      <c r="C48" s="147"/>
      <c r="D48" s="147"/>
      <c r="F48" s="147"/>
      <c r="G48" s="147"/>
      <c r="H48" s="147"/>
      <c r="I48" s="147"/>
      <c r="J48" s="147"/>
      <c r="K48" s="147"/>
      <c r="L48" s="147"/>
      <c r="M48" s="148"/>
      <c r="N48" s="148"/>
      <c r="O48" s="147"/>
      <c r="P48" s="149"/>
    </row>
    <row r="49" spans="1:16" ht="16.5" thickBot="1">
      <c r="A49" s="183" t="s">
        <v>96</v>
      </c>
      <c r="B49" s="184"/>
      <c r="C49" s="158"/>
      <c r="D49" s="158"/>
      <c r="F49" s="158"/>
      <c r="G49" s="158"/>
      <c r="H49" s="158"/>
      <c r="I49" s="158"/>
      <c r="J49" s="158"/>
      <c r="K49" s="158"/>
      <c r="L49" s="158"/>
      <c r="M49" s="159"/>
      <c r="N49" s="159"/>
      <c r="O49" s="158"/>
      <c r="P49" s="185"/>
    </row>
    <row r="50" spans="1:16" ht="16.5" thickBot="1">
      <c r="A50" s="186" t="s">
        <v>97</v>
      </c>
      <c r="B50" s="187">
        <f>SUM(B44:B49)</f>
        <v>0</v>
      </c>
      <c r="C50" s="187">
        <f>SUM(C44:C49)</f>
        <v>0</v>
      </c>
      <c r="D50" s="187">
        <f>SUM(D44:D49)</f>
        <v>0</v>
      </c>
      <c r="F50" s="187">
        <f t="shared" ref="F50:P50" si="3">SUM(F44:F49)</f>
        <v>0</v>
      </c>
      <c r="G50" s="187">
        <f t="shared" si="3"/>
        <v>0</v>
      </c>
      <c r="H50" s="187">
        <f t="shared" si="3"/>
        <v>0</v>
      </c>
      <c r="I50" s="187">
        <f t="shared" si="3"/>
        <v>0</v>
      </c>
      <c r="J50" s="187">
        <f t="shared" si="3"/>
        <v>0</v>
      </c>
      <c r="K50" s="187">
        <f t="shared" si="3"/>
        <v>0</v>
      </c>
      <c r="L50" s="187">
        <f t="shared" si="3"/>
        <v>0</v>
      </c>
      <c r="M50" s="187">
        <f t="shared" si="3"/>
        <v>0</v>
      </c>
      <c r="N50" s="187">
        <f t="shared" si="3"/>
        <v>0</v>
      </c>
      <c r="O50" s="187">
        <f t="shared" si="3"/>
        <v>0</v>
      </c>
      <c r="P50" s="188">
        <f t="shared" si="3"/>
        <v>0</v>
      </c>
    </row>
    <row r="51" spans="1:16">
      <c r="A51" s="178" t="s">
        <v>98</v>
      </c>
      <c r="B51" s="189"/>
      <c r="C51" s="189"/>
      <c r="D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332"/>
    </row>
    <row r="52" spans="1:16">
      <c r="A52" s="182" t="s">
        <v>99</v>
      </c>
      <c r="B52" s="151"/>
      <c r="C52" s="151"/>
      <c r="D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2"/>
    </row>
    <row r="53" spans="1:16">
      <c r="A53" s="182" t="s">
        <v>100</v>
      </c>
      <c r="B53" s="151"/>
      <c r="C53" s="151"/>
      <c r="D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2"/>
    </row>
    <row r="54" spans="1:16">
      <c r="A54" s="190" t="s">
        <v>101</v>
      </c>
      <c r="B54" s="184"/>
      <c r="C54" s="184"/>
      <c r="D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308"/>
    </row>
    <row r="55" spans="1:16" ht="16.5" thickBot="1">
      <c r="A55" s="327" t="s">
        <v>264</v>
      </c>
      <c r="B55" s="328"/>
      <c r="C55" s="328"/>
      <c r="D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33"/>
    </row>
    <row r="56" spans="1:16" ht="16.5" thickBot="1">
      <c r="A56" s="186" t="s">
        <v>102</v>
      </c>
      <c r="B56" s="187">
        <f>SUM(B52:B55)</f>
        <v>0</v>
      </c>
      <c r="C56" s="187">
        <f>SUM(C52:C55)</f>
        <v>0</v>
      </c>
      <c r="D56" s="187">
        <f>SUM(D52:D55)</f>
        <v>0</v>
      </c>
      <c r="F56" s="187">
        <f t="shared" ref="F56:K56" si="4">SUM(F52:F55)</f>
        <v>0</v>
      </c>
      <c r="G56" s="187">
        <f t="shared" si="4"/>
        <v>0</v>
      </c>
      <c r="H56" s="187">
        <f t="shared" si="4"/>
        <v>0</v>
      </c>
      <c r="I56" s="187">
        <f t="shared" si="4"/>
        <v>0</v>
      </c>
      <c r="J56" s="187">
        <f t="shared" si="4"/>
        <v>0</v>
      </c>
      <c r="K56" s="187">
        <f t="shared" si="4"/>
        <v>0</v>
      </c>
      <c r="L56" s="187">
        <f t="shared" ref="L56:P56" si="5">SUM(L52:L55)</f>
        <v>0</v>
      </c>
      <c r="M56" s="187">
        <f t="shared" si="5"/>
        <v>0</v>
      </c>
      <c r="N56" s="187">
        <f t="shared" si="5"/>
        <v>0</v>
      </c>
      <c r="O56" s="187">
        <f t="shared" si="5"/>
        <v>0</v>
      </c>
      <c r="P56" s="188">
        <f t="shared" si="5"/>
        <v>0</v>
      </c>
    </row>
    <row r="57" spans="1:16" ht="16.5" thickBot="1">
      <c r="A57" s="191" t="s">
        <v>103</v>
      </c>
      <c r="B57" s="187">
        <f>B50+B56</f>
        <v>0</v>
      </c>
      <c r="C57" s="187">
        <f>C50+C56</f>
        <v>0</v>
      </c>
      <c r="D57" s="187">
        <f>D50+D56</f>
        <v>0</v>
      </c>
      <c r="F57" s="187">
        <f t="shared" ref="F57:K57" si="6">F50+F56</f>
        <v>0</v>
      </c>
      <c r="G57" s="187">
        <f t="shared" si="6"/>
        <v>0</v>
      </c>
      <c r="H57" s="187">
        <f t="shared" si="6"/>
        <v>0</v>
      </c>
      <c r="I57" s="187">
        <f t="shared" si="6"/>
        <v>0</v>
      </c>
      <c r="J57" s="187">
        <f t="shared" si="6"/>
        <v>0</v>
      </c>
      <c r="K57" s="187">
        <f t="shared" si="6"/>
        <v>0</v>
      </c>
      <c r="L57" s="187">
        <f t="shared" ref="L57:P57" si="7">L50+L56</f>
        <v>0</v>
      </c>
      <c r="M57" s="187">
        <f t="shared" si="7"/>
        <v>0</v>
      </c>
      <c r="N57" s="187">
        <f t="shared" si="7"/>
        <v>0</v>
      </c>
      <c r="O57" s="187">
        <f t="shared" si="7"/>
        <v>0</v>
      </c>
      <c r="P57" s="188">
        <f t="shared" si="7"/>
        <v>0</v>
      </c>
    </row>
    <row r="58" spans="1:16" ht="16.5">
      <c r="A58" s="251" t="s">
        <v>593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202"/>
    </row>
    <row r="59" spans="1:16" ht="16.5">
      <c r="A59" s="251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202"/>
    </row>
    <row r="60" spans="1:16" ht="16.5" thickBot="1">
      <c r="A60" s="166" t="s">
        <v>529</v>
      </c>
      <c r="B60" s="167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4"/>
    </row>
    <row r="62" spans="1:16" ht="16.5" thickBot="1"/>
    <row r="63" spans="1:16" ht="17.25" thickBot="1">
      <c r="A63" s="118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2"/>
      <c r="P63" s="173"/>
    </row>
    <row r="64" spans="1:16" ht="17.25" thickBot="1">
      <c r="A64" s="12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5" t="s">
        <v>82</v>
      </c>
      <c r="O64" s="42"/>
      <c r="P64" s="176"/>
    </row>
    <row r="65" spans="1:16" ht="16.5">
      <c r="A65" s="547" t="s">
        <v>614</v>
      </c>
      <c r="B65" s="130"/>
      <c r="C65" s="130"/>
      <c r="D65" s="130"/>
      <c r="E65" s="131"/>
      <c r="F65" s="131"/>
      <c r="G65" s="131"/>
      <c r="H65" s="131"/>
      <c r="I65" s="131"/>
      <c r="J65" s="131" t="s">
        <v>84</v>
      </c>
      <c r="K65" s="131"/>
      <c r="L65" s="131"/>
      <c r="M65" s="132"/>
      <c r="N65" s="132"/>
      <c r="O65" s="131"/>
      <c r="P65" s="133"/>
    </row>
    <row r="66" spans="1:16" ht="16.5">
      <c r="A66" s="547" t="s">
        <v>530</v>
      </c>
      <c r="B66" s="130"/>
      <c r="C66" s="130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3"/>
    </row>
    <row r="67" spans="1:16" ht="17.25" thickBot="1">
      <c r="A67" s="52"/>
      <c r="B67" s="548"/>
      <c r="C67" s="812" t="s">
        <v>798</v>
      </c>
      <c r="D67" s="548"/>
      <c r="E67" s="53"/>
      <c r="F67" s="50"/>
      <c r="G67" s="50"/>
      <c r="H67" s="50"/>
      <c r="I67" s="50"/>
      <c r="J67" s="53"/>
      <c r="K67" s="53"/>
      <c r="L67" s="53"/>
      <c r="M67" s="53"/>
      <c r="N67" s="53"/>
      <c r="O67" s="53" t="s">
        <v>61</v>
      </c>
      <c r="P67" s="54"/>
    </row>
    <row r="68" spans="1:16" ht="17.25" thickBot="1">
      <c r="A68" s="55"/>
      <c r="B68" s="1072" t="s">
        <v>62</v>
      </c>
      <c r="C68" s="1070"/>
      <c r="D68" s="1071"/>
      <c r="E68" s="544" t="s">
        <v>63</v>
      </c>
      <c r="F68" s="1072" t="s">
        <v>62</v>
      </c>
      <c r="G68" s="1070"/>
      <c r="H68" s="1070"/>
      <c r="I68" s="1088" t="s">
        <v>524</v>
      </c>
      <c r="J68" s="1089"/>
      <c r="K68" s="1089"/>
      <c r="L68" s="1090"/>
      <c r="M68" s="1070" t="s">
        <v>64</v>
      </c>
      <c r="N68" s="1071"/>
      <c r="O68" s="46" t="s">
        <v>65</v>
      </c>
      <c r="P68" s="545"/>
    </row>
    <row r="69" spans="1:16" ht="17.25" thickBot="1">
      <c r="A69" s="59"/>
      <c r="B69" s="1064" t="s">
        <v>479</v>
      </c>
      <c r="C69" s="1064"/>
      <c r="D69" s="1065"/>
      <c r="E69" s="61" t="s">
        <v>67</v>
      </c>
      <c r="F69" s="1066" t="s">
        <v>591</v>
      </c>
      <c r="G69" s="1067"/>
      <c r="H69" s="1067"/>
      <c r="I69" s="59"/>
      <c r="J69" s="64"/>
      <c r="K69" s="59"/>
      <c r="L69" s="59"/>
      <c r="M69" s="1068" t="s">
        <v>525</v>
      </c>
      <c r="N69" s="1069"/>
      <c r="O69" s="60" t="s">
        <v>526</v>
      </c>
      <c r="P69" s="65"/>
    </row>
    <row r="70" spans="1:16" ht="16.5">
      <c r="A70" s="66" t="s">
        <v>87</v>
      </c>
      <c r="B70" s="545" t="s">
        <v>69</v>
      </c>
      <c r="C70" s="546" t="s">
        <v>69</v>
      </c>
      <c r="D70" s="68" t="s">
        <v>69</v>
      </c>
      <c r="E70" s="61" t="s">
        <v>70</v>
      </c>
      <c r="F70" s="67" t="s">
        <v>69</v>
      </c>
      <c r="G70" s="546" t="s">
        <v>69</v>
      </c>
      <c r="H70" s="69" t="s">
        <v>69</v>
      </c>
      <c r="I70" s="67" t="s">
        <v>69</v>
      </c>
      <c r="J70" s="546" t="s">
        <v>69</v>
      </c>
      <c r="K70" s="69" t="s">
        <v>69</v>
      </c>
      <c r="L70" s="59" t="s">
        <v>72</v>
      </c>
      <c r="M70" s="544" t="s">
        <v>73</v>
      </c>
      <c r="N70" s="67" t="s">
        <v>74</v>
      </c>
      <c r="O70" s="546" t="s">
        <v>73</v>
      </c>
      <c r="P70" s="67" t="s">
        <v>74</v>
      </c>
    </row>
    <row r="71" spans="1:16" ht="16.5">
      <c r="A71" s="59"/>
      <c r="B71" s="358" t="s">
        <v>75</v>
      </c>
      <c r="C71" s="70" t="s">
        <v>68</v>
      </c>
      <c r="D71" s="59" t="s">
        <v>76</v>
      </c>
      <c r="E71" s="61" t="s">
        <v>474</v>
      </c>
      <c r="F71" s="59" t="s">
        <v>75</v>
      </c>
      <c r="G71" s="70" t="s">
        <v>68</v>
      </c>
      <c r="H71" s="70" t="s">
        <v>76</v>
      </c>
      <c r="I71" s="59" t="s">
        <v>75</v>
      </c>
      <c r="J71" s="70" t="s">
        <v>68</v>
      </c>
      <c r="K71" s="70" t="s">
        <v>76</v>
      </c>
      <c r="L71" s="59" t="s">
        <v>77</v>
      </c>
      <c r="M71" s="61" t="s">
        <v>71</v>
      </c>
      <c r="N71" s="59" t="s">
        <v>78</v>
      </c>
      <c r="O71" s="70" t="s">
        <v>71</v>
      </c>
      <c r="P71" s="59" t="s">
        <v>78</v>
      </c>
    </row>
    <row r="72" spans="1:16" ht="17.25" thickBot="1">
      <c r="A72" s="135"/>
      <c r="B72" s="549" t="s">
        <v>478</v>
      </c>
      <c r="C72" s="72" t="s">
        <v>71</v>
      </c>
      <c r="D72" s="71"/>
      <c r="E72" s="543"/>
      <c r="F72" s="71" t="s">
        <v>415</v>
      </c>
      <c r="G72" s="72" t="s">
        <v>71</v>
      </c>
      <c r="H72" s="542"/>
      <c r="I72" s="71" t="s">
        <v>415</v>
      </c>
      <c r="J72" s="72" t="s">
        <v>71</v>
      </c>
      <c r="K72" s="542"/>
      <c r="L72" s="71"/>
      <c r="M72" s="74" t="s">
        <v>220</v>
      </c>
      <c r="N72" s="75" t="s">
        <v>79</v>
      </c>
      <c r="O72" s="543"/>
      <c r="P72" s="71"/>
    </row>
    <row r="73" spans="1:16" ht="17.25" thickBot="1">
      <c r="A73" s="76">
        <v>1</v>
      </c>
      <c r="B73" s="77">
        <v>2</v>
      </c>
      <c r="C73" s="77">
        <v>3</v>
      </c>
      <c r="D73" s="77">
        <v>4</v>
      </c>
      <c r="E73" s="78">
        <v>5</v>
      </c>
      <c r="F73" s="78">
        <v>6</v>
      </c>
      <c r="G73" s="78">
        <v>7</v>
      </c>
      <c r="H73" s="79">
        <v>8</v>
      </c>
      <c r="I73" s="73">
        <v>9</v>
      </c>
      <c r="J73" s="73">
        <v>10</v>
      </c>
      <c r="K73" s="77">
        <v>11</v>
      </c>
      <c r="L73" s="80">
        <v>12</v>
      </c>
      <c r="M73" s="78">
        <v>13</v>
      </c>
      <c r="N73" s="78">
        <v>14</v>
      </c>
      <c r="O73" s="78">
        <v>15</v>
      </c>
      <c r="P73" s="81">
        <v>16</v>
      </c>
    </row>
    <row r="74" spans="1:16">
      <c r="A74" s="178" t="s">
        <v>90</v>
      </c>
      <c r="B74" s="179"/>
      <c r="C74" s="179"/>
      <c r="D74" s="179"/>
      <c r="E74" s="179"/>
      <c r="F74" s="179"/>
      <c r="G74" s="180"/>
      <c r="H74" s="179"/>
      <c r="I74" s="179"/>
      <c r="J74" s="179"/>
      <c r="K74" s="179"/>
      <c r="L74" s="179"/>
      <c r="M74" s="180"/>
      <c r="N74" s="180"/>
      <c r="O74" s="179"/>
      <c r="P74" s="181"/>
    </row>
    <row r="75" spans="1:16">
      <c r="A75" s="182" t="s">
        <v>91</v>
      </c>
      <c r="B75" s="153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8"/>
      <c r="N75" s="148"/>
      <c r="O75" s="147"/>
      <c r="P75" s="149"/>
    </row>
    <row r="76" spans="1:16">
      <c r="A76" s="182" t="s">
        <v>92</v>
      </c>
      <c r="B76" s="153"/>
      <c r="C76" s="147"/>
      <c r="D76" s="147"/>
      <c r="F76" s="147"/>
      <c r="G76" s="147"/>
      <c r="H76" s="147"/>
      <c r="I76" s="147"/>
      <c r="J76" s="147"/>
      <c r="K76" s="147"/>
      <c r="L76" s="147"/>
      <c r="M76" s="148"/>
      <c r="N76" s="148"/>
      <c r="O76" s="147"/>
      <c r="P76" s="149"/>
    </row>
    <row r="77" spans="1:16">
      <c r="A77" s="182" t="s">
        <v>93</v>
      </c>
      <c r="B77" s="153"/>
      <c r="C77" s="147"/>
      <c r="D77" s="147"/>
      <c r="F77" s="147"/>
      <c r="G77" s="147"/>
      <c r="H77" s="147"/>
      <c r="I77" s="147"/>
      <c r="J77" s="147"/>
      <c r="K77" s="147"/>
      <c r="L77" s="147"/>
      <c r="M77" s="148"/>
      <c r="N77" s="148"/>
      <c r="O77" s="147"/>
      <c r="P77" s="149"/>
    </row>
    <row r="78" spans="1:16">
      <c r="A78" s="182" t="s">
        <v>94</v>
      </c>
      <c r="B78" s="151"/>
      <c r="C78" s="151"/>
      <c r="D78" s="151"/>
      <c r="F78" s="151"/>
      <c r="G78" s="151"/>
      <c r="H78" s="151"/>
      <c r="I78" s="151"/>
      <c r="J78" s="151"/>
      <c r="K78" s="151"/>
      <c r="L78" s="151"/>
      <c r="M78" s="148"/>
      <c r="N78" s="148"/>
      <c r="O78" s="151"/>
      <c r="P78" s="152"/>
    </row>
    <row r="79" spans="1:16">
      <c r="A79" s="182" t="s">
        <v>95</v>
      </c>
      <c r="B79" s="151"/>
      <c r="C79" s="147"/>
      <c r="D79" s="147"/>
      <c r="F79" s="147"/>
      <c r="G79" s="147"/>
      <c r="H79" s="147"/>
      <c r="I79" s="147"/>
      <c r="J79" s="147"/>
      <c r="K79" s="147"/>
      <c r="L79" s="147"/>
      <c r="M79" s="148"/>
      <c r="N79" s="148"/>
      <c r="O79" s="147"/>
      <c r="P79" s="149"/>
    </row>
    <row r="80" spans="1:16" ht="16.5" thickBot="1">
      <c r="A80" s="183" t="s">
        <v>96</v>
      </c>
      <c r="B80" s="184"/>
      <c r="C80" s="158"/>
      <c r="D80" s="158"/>
      <c r="F80" s="158"/>
      <c r="G80" s="158"/>
      <c r="H80" s="158"/>
      <c r="I80" s="158"/>
      <c r="J80" s="158"/>
      <c r="K80" s="158"/>
      <c r="L80" s="158"/>
      <c r="M80" s="159"/>
      <c r="N80" s="159"/>
      <c r="O80" s="158"/>
      <c r="P80" s="185"/>
    </row>
    <row r="81" spans="1:16" ht="16.5" thickBot="1">
      <c r="A81" s="186" t="s">
        <v>97</v>
      </c>
      <c r="B81" s="187">
        <f>SUM(B75:B80)</f>
        <v>0</v>
      </c>
      <c r="C81" s="187">
        <f>SUM(C75:C80)</f>
        <v>0</v>
      </c>
      <c r="D81" s="187">
        <f>SUM(D75:D80)</f>
        <v>0</v>
      </c>
      <c r="F81" s="187">
        <f t="shared" ref="F81:P81" si="8">SUM(F75:F80)</f>
        <v>0</v>
      </c>
      <c r="G81" s="187">
        <f t="shared" si="8"/>
        <v>0</v>
      </c>
      <c r="H81" s="187">
        <f t="shared" si="8"/>
        <v>0</v>
      </c>
      <c r="I81" s="187">
        <f t="shared" si="8"/>
        <v>0</v>
      </c>
      <c r="J81" s="187">
        <f t="shared" si="8"/>
        <v>0</v>
      </c>
      <c r="K81" s="187">
        <f t="shared" si="8"/>
        <v>0</v>
      </c>
      <c r="L81" s="187">
        <f t="shared" si="8"/>
        <v>0</v>
      </c>
      <c r="M81" s="187">
        <f t="shared" si="8"/>
        <v>0</v>
      </c>
      <c r="N81" s="187">
        <f t="shared" si="8"/>
        <v>0</v>
      </c>
      <c r="O81" s="187">
        <f t="shared" si="8"/>
        <v>0</v>
      </c>
      <c r="P81" s="188">
        <f t="shared" si="8"/>
        <v>0</v>
      </c>
    </row>
    <row r="82" spans="1:16">
      <c r="A82" s="178" t="s">
        <v>98</v>
      </c>
      <c r="B82" s="189"/>
      <c r="C82" s="189"/>
      <c r="D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332"/>
    </row>
    <row r="83" spans="1:16">
      <c r="A83" s="182" t="s">
        <v>99</v>
      </c>
      <c r="B83" s="151"/>
      <c r="C83" s="151"/>
      <c r="D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2"/>
    </row>
    <row r="84" spans="1:16">
      <c r="A84" s="182" t="s">
        <v>100</v>
      </c>
      <c r="B84" s="151"/>
      <c r="C84" s="151"/>
      <c r="D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2"/>
    </row>
    <row r="85" spans="1:16">
      <c r="A85" s="190" t="s">
        <v>101</v>
      </c>
      <c r="B85" s="184"/>
      <c r="C85" s="184"/>
      <c r="D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308"/>
    </row>
    <row r="86" spans="1:16" ht="16.5" thickBot="1">
      <c r="A86" s="327" t="s">
        <v>264</v>
      </c>
      <c r="B86" s="328"/>
      <c r="C86" s="328"/>
      <c r="D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33"/>
    </row>
    <row r="87" spans="1:16" ht="16.5" thickBot="1">
      <c r="A87" s="186" t="s">
        <v>102</v>
      </c>
      <c r="B87" s="187">
        <f>SUM(B83:B86)</f>
        <v>0</v>
      </c>
      <c r="C87" s="187">
        <f>SUM(C83:C86)</f>
        <v>0</v>
      </c>
      <c r="D87" s="187">
        <f>SUM(D83:D86)</f>
        <v>0</v>
      </c>
      <c r="F87" s="187">
        <f t="shared" ref="F87:K87" si="9">SUM(F83:F86)</f>
        <v>0</v>
      </c>
      <c r="G87" s="187">
        <f t="shared" si="9"/>
        <v>0</v>
      </c>
      <c r="H87" s="187">
        <f t="shared" si="9"/>
        <v>0</v>
      </c>
      <c r="I87" s="187">
        <f t="shared" si="9"/>
        <v>0</v>
      </c>
      <c r="J87" s="187">
        <f t="shared" si="9"/>
        <v>0</v>
      </c>
      <c r="K87" s="187">
        <f t="shared" si="9"/>
        <v>0</v>
      </c>
      <c r="L87" s="187">
        <f t="shared" ref="L87:P87" si="10">SUM(L83:L86)</f>
        <v>0</v>
      </c>
      <c r="M87" s="187">
        <f t="shared" si="10"/>
        <v>0</v>
      </c>
      <c r="N87" s="187">
        <f t="shared" si="10"/>
        <v>0</v>
      </c>
      <c r="O87" s="187">
        <f t="shared" si="10"/>
        <v>0</v>
      </c>
      <c r="P87" s="188">
        <f t="shared" si="10"/>
        <v>0</v>
      </c>
    </row>
    <row r="88" spans="1:16" ht="16.5" thickBot="1">
      <c r="A88" s="191" t="s">
        <v>103</v>
      </c>
      <c r="B88" s="187">
        <f>B81+B87</f>
        <v>0</v>
      </c>
      <c r="C88" s="187">
        <f>C81+C87</f>
        <v>0</v>
      </c>
      <c r="D88" s="187">
        <f>D81+D87</f>
        <v>0</v>
      </c>
      <c r="F88" s="187">
        <f t="shared" ref="F88:K88" si="11">F81+F87</f>
        <v>0</v>
      </c>
      <c r="G88" s="187">
        <f t="shared" si="11"/>
        <v>0</v>
      </c>
      <c r="H88" s="187">
        <f t="shared" si="11"/>
        <v>0</v>
      </c>
      <c r="I88" s="187">
        <f t="shared" si="11"/>
        <v>0</v>
      </c>
      <c r="J88" s="187">
        <f t="shared" si="11"/>
        <v>0</v>
      </c>
      <c r="K88" s="187">
        <f t="shared" si="11"/>
        <v>0</v>
      </c>
      <c r="L88" s="187">
        <f t="shared" ref="L88:P88" si="12">L81+L87</f>
        <v>0</v>
      </c>
      <c r="M88" s="187">
        <f t="shared" si="12"/>
        <v>0</v>
      </c>
      <c r="N88" s="187">
        <f t="shared" si="12"/>
        <v>0</v>
      </c>
      <c r="O88" s="187">
        <f t="shared" si="12"/>
        <v>0</v>
      </c>
      <c r="P88" s="188">
        <f t="shared" si="12"/>
        <v>0</v>
      </c>
    </row>
    <row r="89" spans="1:16" ht="16.5">
      <c r="A89" s="251" t="s">
        <v>593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202"/>
    </row>
    <row r="90" spans="1:16" ht="16.5">
      <c r="A90" s="251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202"/>
    </row>
    <row r="91" spans="1:16" ht="16.5" thickBot="1">
      <c r="A91" s="166" t="s">
        <v>529</v>
      </c>
      <c r="B91" s="167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4"/>
    </row>
    <row r="94" spans="1:16" ht="16.5" thickBot="1"/>
    <row r="95" spans="1:16" ht="17.25" thickBot="1">
      <c r="A95" s="118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1"/>
      <c r="O95" s="172"/>
      <c r="P95" s="173"/>
    </row>
    <row r="96" spans="1:16" ht="17.25" thickBot="1">
      <c r="A96" s="12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 t="s">
        <v>82</v>
      </c>
      <c r="O96" s="42"/>
      <c r="P96" s="176"/>
    </row>
    <row r="97" spans="1:16" ht="16.5">
      <c r="A97" s="547" t="s">
        <v>612</v>
      </c>
      <c r="B97" s="130"/>
      <c r="C97" s="130"/>
      <c r="D97" s="130"/>
      <c r="E97" s="131"/>
      <c r="F97" s="131"/>
      <c r="G97" s="131"/>
      <c r="H97" s="131"/>
      <c r="I97" s="131"/>
      <c r="J97" s="131" t="s">
        <v>84</v>
      </c>
      <c r="K97" s="131"/>
      <c r="L97" s="131"/>
      <c r="M97" s="132"/>
      <c r="N97" s="132"/>
      <c r="O97" s="131"/>
      <c r="P97" s="133"/>
    </row>
    <row r="98" spans="1:16" ht="16.5">
      <c r="A98" s="547" t="s">
        <v>530</v>
      </c>
      <c r="B98" s="130"/>
      <c r="C98" s="130"/>
      <c r="D98" s="130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3"/>
    </row>
    <row r="99" spans="1:16" ht="17.25" thickBot="1">
      <c r="A99" s="52"/>
      <c r="B99" s="548"/>
      <c r="C99" s="812" t="s">
        <v>798</v>
      </c>
      <c r="D99" s="548"/>
      <c r="E99" s="53"/>
      <c r="F99" s="50"/>
      <c r="G99" s="50"/>
      <c r="H99" s="50"/>
      <c r="I99" s="50"/>
      <c r="J99" s="53"/>
      <c r="K99" s="53"/>
      <c r="L99" s="53"/>
      <c r="M99" s="53"/>
      <c r="N99" s="53"/>
      <c r="O99" s="53" t="s">
        <v>61</v>
      </c>
      <c r="P99" s="54"/>
    </row>
    <row r="100" spans="1:16" ht="17.25" thickBot="1">
      <c r="A100" s="55"/>
      <c r="B100" s="1072" t="s">
        <v>62</v>
      </c>
      <c r="C100" s="1070"/>
      <c r="D100" s="1071"/>
      <c r="E100" s="544" t="s">
        <v>63</v>
      </c>
      <c r="F100" s="1072" t="s">
        <v>62</v>
      </c>
      <c r="G100" s="1070"/>
      <c r="H100" s="1070"/>
      <c r="I100" s="1088" t="s">
        <v>524</v>
      </c>
      <c r="J100" s="1089"/>
      <c r="K100" s="1089"/>
      <c r="L100" s="1090"/>
      <c r="M100" s="1070" t="s">
        <v>64</v>
      </c>
      <c r="N100" s="1071"/>
      <c r="O100" s="46" t="s">
        <v>65</v>
      </c>
      <c r="P100" s="545"/>
    </row>
    <row r="101" spans="1:16" ht="17.25" thickBot="1">
      <c r="A101" s="59"/>
      <c r="B101" s="1064" t="s">
        <v>479</v>
      </c>
      <c r="C101" s="1064"/>
      <c r="D101" s="1065"/>
      <c r="E101" s="61" t="s">
        <v>67</v>
      </c>
      <c r="F101" s="1066" t="s">
        <v>591</v>
      </c>
      <c r="G101" s="1067"/>
      <c r="H101" s="1067"/>
      <c r="I101" s="59"/>
      <c r="J101" s="64"/>
      <c r="K101" s="59"/>
      <c r="L101" s="59"/>
      <c r="M101" s="1068" t="s">
        <v>525</v>
      </c>
      <c r="N101" s="1069"/>
      <c r="O101" s="60" t="s">
        <v>526</v>
      </c>
      <c r="P101" s="65"/>
    </row>
    <row r="102" spans="1:16" ht="16.5">
      <c r="A102" s="66" t="s">
        <v>87</v>
      </c>
      <c r="B102" s="545" t="s">
        <v>69</v>
      </c>
      <c r="C102" s="546" t="s">
        <v>69</v>
      </c>
      <c r="D102" s="68" t="s">
        <v>69</v>
      </c>
      <c r="E102" s="61" t="s">
        <v>70</v>
      </c>
      <c r="F102" s="67" t="s">
        <v>69</v>
      </c>
      <c r="G102" s="546" t="s">
        <v>69</v>
      </c>
      <c r="H102" s="69" t="s">
        <v>69</v>
      </c>
      <c r="I102" s="67" t="s">
        <v>69</v>
      </c>
      <c r="J102" s="546" t="s">
        <v>69</v>
      </c>
      <c r="K102" s="69" t="s">
        <v>69</v>
      </c>
      <c r="L102" s="59" t="s">
        <v>72</v>
      </c>
      <c r="M102" s="544" t="s">
        <v>73</v>
      </c>
      <c r="N102" s="67" t="s">
        <v>74</v>
      </c>
      <c r="O102" s="546" t="s">
        <v>73</v>
      </c>
      <c r="P102" s="67" t="s">
        <v>74</v>
      </c>
    </row>
    <row r="103" spans="1:16" ht="16.5">
      <c r="A103" s="59"/>
      <c r="B103" s="358" t="s">
        <v>75</v>
      </c>
      <c r="C103" s="70" t="s">
        <v>68</v>
      </c>
      <c r="D103" s="59" t="s">
        <v>76</v>
      </c>
      <c r="E103" s="61" t="s">
        <v>474</v>
      </c>
      <c r="F103" s="59" t="s">
        <v>75</v>
      </c>
      <c r="G103" s="70" t="s">
        <v>68</v>
      </c>
      <c r="H103" s="70" t="s">
        <v>76</v>
      </c>
      <c r="I103" s="59" t="s">
        <v>75</v>
      </c>
      <c r="J103" s="70" t="s">
        <v>68</v>
      </c>
      <c r="K103" s="70" t="s">
        <v>76</v>
      </c>
      <c r="L103" s="59" t="s">
        <v>77</v>
      </c>
      <c r="M103" s="61" t="s">
        <v>71</v>
      </c>
      <c r="N103" s="59" t="s">
        <v>78</v>
      </c>
      <c r="O103" s="70" t="s">
        <v>71</v>
      </c>
      <c r="P103" s="59" t="s">
        <v>78</v>
      </c>
    </row>
    <row r="104" spans="1:16" ht="17.25" thickBot="1">
      <c r="A104" s="135"/>
      <c r="B104" s="549" t="s">
        <v>478</v>
      </c>
      <c r="C104" s="72" t="s">
        <v>71</v>
      </c>
      <c r="D104" s="71"/>
      <c r="E104" s="543"/>
      <c r="F104" s="71" t="s">
        <v>415</v>
      </c>
      <c r="G104" s="72" t="s">
        <v>71</v>
      </c>
      <c r="H104" s="542"/>
      <c r="I104" s="71" t="s">
        <v>415</v>
      </c>
      <c r="J104" s="72" t="s">
        <v>71</v>
      </c>
      <c r="K104" s="542"/>
      <c r="L104" s="71"/>
      <c r="M104" s="74" t="s">
        <v>220</v>
      </c>
      <c r="N104" s="75" t="s">
        <v>79</v>
      </c>
      <c r="O104" s="543"/>
      <c r="P104" s="71"/>
    </row>
    <row r="105" spans="1:16" ht="17.25" thickBot="1">
      <c r="A105" s="76">
        <v>1</v>
      </c>
      <c r="B105" s="77">
        <v>2</v>
      </c>
      <c r="C105" s="77">
        <v>3</v>
      </c>
      <c r="D105" s="77">
        <v>4</v>
      </c>
      <c r="E105" s="78">
        <v>5</v>
      </c>
      <c r="F105" s="78">
        <v>6</v>
      </c>
      <c r="G105" s="78">
        <v>7</v>
      </c>
      <c r="H105" s="79">
        <v>8</v>
      </c>
      <c r="I105" s="73">
        <v>9</v>
      </c>
      <c r="J105" s="73">
        <v>10</v>
      </c>
      <c r="K105" s="77">
        <v>11</v>
      </c>
      <c r="L105" s="80">
        <v>12</v>
      </c>
      <c r="M105" s="78">
        <v>13</v>
      </c>
      <c r="N105" s="78">
        <v>14</v>
      </c>
      <c r="O105" s="78">
        <v>15</v>
      </c>
      <c r="P105" s="81">
        <v>16</v>
      </c>
    </row>
    <row r="106" spans="1:16">
      <c r="A106" s="178" t="s">
        <v>90</v>
      </c>
      <c r="B106" s="179"/>
      <c r="C106" s="179"/>
      <c r="D106" s="179"/>
      <c r="E106" s="179"/>
      <c r="F106" s="179"/>
      <c r="G106" s="180"/>
      <c r="H106" s="179"/>
      <c r="I106" s="179"/>
      <c r="J106" s="179"/>
      <c r="K106" s="179"/>
      <c r="L106" s="179"/>
      <c r="M106" s="180"/>
      <c r="N106" s="180"/>
      <c r="O106" s="179"/>
      <c r="P106" s="181"/>
    </row>
    <row r="107" spans="1:16">
      <c r="A107" s="182" t="s">
        <v>91</v>
      </c>
      <c r="B107" s="153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8"/>
      <c r="N107" s="148"/>
      <c r="O107" s="147"/>
      <c r="P107" s="149"/>
    </row>
    <row r="108" spans="1:16">
      <c r="A108" s="182" t="s">
        <v>92</v>
      </c>
      <c r="B108" s="153"/>
      <c r="C108" s="147"/>
      <c r="D108" s="147"/>
      <c r="F108" s="147"/>
      <c r="G108" s="147"/>
      <c r="H108" s="147"/>
      <c r="I108" s="147"/>
      <c r="J108" s="147"/>
      <c r="K108" s="147"/>
      <c r="L108" s="147"/>
      <c r="M108" s="148"/>
      <c r="N108" s="148"/>
      <c r="O108" s="147"/>
      <c r="P108" s="149"/>
    </row>
    <row r="109" spans="1:16">
      <c r="A109" s="182" t="s">
        <v>93</v>
      </c>
      <c r="B109" s="153"/>
      <c r="C109" s="147"/>
      <c r="D109" s="147"/>
      <c r="F109" s="147"/>
      <c r="G109" s="147"/>
      <c r="H109" s="147"/>
      <c r="I109" s="147"/>
      <c r="J109" s="147"/>
      <c r="K109" s="147"/>
      <c r="L109" s="147"/>
      <c r="M109" s="148"/>
      <c r="N109" s="148"/>
      <c r="O109" s="147"/>
      <c r="P109" s="149"/>
    </row>
    <row r="110" spans="1:16">
      <c r="A110" s="182" t="s">
        <v>94</v>
      </c>
      <c r="B110" s="151"/>
      <c r="C110" s="151"/>
      <c r="D110" s="151"/>
      <c r="F110" s="151"/>
      <c r="G110" s="151"/>
      <c r="H110" s="151"/>
      <c r="I110" s="151"/>
      <c r="J110" s="151"/>
      <c r="K110" s="151"/>
      <c r="L110" s="151"/>
      <c r="M110" s="148"/>
      <c r="N110" s="148"/>
      <c r="O110" s="151"/>
      <c r="P110" s="152"/>
    </row>
    <row r="111" spans="1:16">
      <c r="A111" s="182" t="s">
        <v>95</v>
      </c>
      <c r="B111" s="151"/>
      <c r="C111" s="147"/>
      <c r="D111" s="147"/>
      <c r="F111" s="147"/>
      <c r="G111" s="147"/>
      <c r="H111" s="147"/>
      <c r="I111" s="147"/>
      <c r="J111" s="147"/>
      <c r="K111" s="147"/>
      <c r="L111" s="147"/>
      <c r="M111" s="148"/>
      <c r="N111" s="148"/>
      <c r="O111" s="147"/>
      <c r="P111" s="149"/>
    </row>
    <row r="112" spans="1:16" ht="16.5" thickBot="1">
      <c r="A112" s="183" t="s">
        <v>96</v>
      </c>
      <c r="B112" s="184"/>
      <c r="C112" s="158"/>
      <c r="D112" s="158"/>
      <c r="F112" s="158"/>
      <c r="G112" s="158"/>
      <c r="H112" s="158"/>
      <c r="I112" s="158"/>
      <c r="J112" s="158"/>
      <c r="K112" s="158"/>
      <c r="L112" s="158"/>
      <c r="M112" s="159"/>
      <c r="N112" s="159"/>
      <c r="O112" s="158"/>
      <c r="P112" s="185"/>
    </row>
    <row r="113" spans="1:16" ht="16.5" thickBot="1">
      <c r="A113" s="186" t="s">
        <v>97</v>
      </c>
      <c r="B113" s="187">
        <f>SUM(B107:B112)</f>
        <v>0</v>
      </c>
      <c r="C113" s="187">
        <f>SUM(C107:C112)</f>
        <v>0</v>
      </c>
      <c r="D113" s="187">
        <f>SUM(D107:D112)</f>
        <v>0</v>
      </c>
      <c r="F113" s="187">
        <f t="shared" ref="F113:P113" si="13">SUM(F107:F112)</f>
        <v>0</v>
      </c>
      <c r="G113" s="187">
        <f t="shared" si="13"/>
        <v>0</v>
      </c>
      <c r="H113" s="187">
        <f t="shared" si="13"/>
        <v>0</v>
      </c>
      <c r="I113" s="187">
        <f t="shared" si="13"/>
        <v>0</v>
      </c>
      <c r="J113" s="187">
        <f t="shared" si="13"/>
        <v>0</v>
      </c>
      <c r="K113" s="187">
        <f t="shared" si="13"/>
        <v>0</v>
      </c>
      <c r="L113" s="187">
        <f t="shared" si="13"/>
        <v>0</v>
      </c>
      <c r="M113" s="187">
        <f t="shared" si="13"/>
        <v>0</v>
      </c>
      <c r="N113" s="187">
        <f t="shared" si="13"/>
        <v>0</v>
      </c>
      <c r="O113" s="187">
        <f t="shared" si="13"/>
        <v>0</v>
      </c>
      <c r="P113" s="188">
        <f t="shared" si="13"/>
        <v>0</v>
      </c>
    </row>
    <row r="114" spans="1:16">
      <c r="A114" s="178" t="s">
        <v>98</v>
      </c>
      <c r="B114" s="189"/>
      <c r="C114" s="189"/>
      <c r="D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332"/>
    </row>
    <row r="115" spans="1:16">
      <c r="A115" s="182" t="s">
        <v>99</v>
      </c>
      <c r="B115" s="151"/>
      <c r="C115" s="151"/>
      <c r="D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2"/>
    </row>
    <row r="116" spans="1:16">
      <c r="A116" s="182" t="s">
        <v>100</v>
      </c>
      <c r="B116" s="151"/>
      <c r="C116" s="151"/>
      <c r="D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2"/>
    </row>
    <row r="117" spans="1:16">
      <c r="A117" s="190" t="s">
        <v>101</v>
      </c>
      <c r="B117" s="184"/>
      <c r="C117" s="184"/>
      <c r="D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308"/>
    </row>
    <row r="118" spans="1:16" ht="16.5" thickBot="1">
      <c r="A118" s="327" t="s">
        <v>264</v>
      </c>
      <c r="B118" s="328"/>
      <c r="C118" s="328"/>
      <c r="D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33"/>
    </row>
    <row r="119" spans="1:16" ht="16.5" thickBot="1">
      <c r="A119" s="186" t="s">
        <v>102</v>
      </c>
      <c r="B119" s="187">
        <f>SUM(B115:B118)</f>
        <v>0</v>
      </c>
      <c r="C119" s="187">
        <f>SUM(C115:C118)</f>
        <v>0</v>
      </c>
      <c r="D119" s="187">
        <f>SUM(D115:D118)</f>
        <v>0</v>
      </c>
      <c r="F119" s="187">
        <f t="shared" ref="F119:K119" si="14">SUM(F115:F118)</f>
        <v>0</v>
      </c>
      <c r="G119" s="187">
        <f t="shared" si="14"/>
        <v>0</v>
      </c>
      <c r="H119" s="187">
        <f t="shared" si="14"/>
        <v>0</v>
      </c>
      <c r="I119" s="187">
        <f t="shared" si="14"/>
        <v>0</v>
      </c>
      <c r="J119" s="187">
        <f t="shared" si="14"/>
        <v>0</v>
      </c>
      <c r="K119" s="187">
        <f t="shared" si="14"/>
        <v>0</v>
      </c>
      <c r="L119" s="187">
        <f t="shared" ref="L119:P119" si="15">SUM(L115:L118)</f>
        <v>0</v>
      </c>
      <c r="M119" s="187">
        <f t="shared" si="15"/>
        <v>0</v>
      </c>
      <c r="N119" s="187">
        <f t="shared" si="15"/>
        <v>0</v>
      </c>
      <c r="O119" s="187">
        <f t="shared" si="15"/>
        <v>0</v>
      </c>
      <c r="P119" s="188">
        <f t="shared" si="15"/>
        <v>0</v>
      </c>
    </row>
    <row r="120" spans="1:16" ht="16.5" thickBot="1">
      <c r="A120" s="191" t="s">
        <v>103</v>
      </c>
      <c r="B120" s="187">
        <f>B113+B119</f>
        <v>0</v>
      </c>
      <c r="C120" s="187">
        <f>C113+C119</f>
        <v>0</v>
      </c>
      <c r="D120" s="187">
        <f>D113+D119</f>
        <v>0</v>
      </c>
      <c r="F120" s="187">
        <f t="shared" ref="F120:K120" si="16">F113+F119</f>
        <v>0</v>
      </c>
      <c r="G120" s="187">
        <f t="shared" si="16"/>
        <v>0</v>
      </c>
      <c r="H120" s="187">
        <f t="shared" si="16"/>
        <v>0</v>
      </c>
      <c r="I120" s="187">
        <f t="shared" si="16"/>
        <v>0</v>
      </c>
      <c r="J120" s="187">
        <f t="shared" si="16"/>
        <v>0</v>
      </c>
      <c r="K120" s="187">
        <f t="shared" si="16"/>
        <v>0</v>
      </c>
      <c r="L120" s="187">
        <f t="shared" ref="L120:P120" si="17">L113+L119</f>
        <v>0</v>
      </c>
      <c r="M120" s="187">
        <f t="shared" si="17"/>
        <v>0</v>
      </c>
      <c r="N120" s="187">
        <f t="shared" si="17"/>
        <v>0</v>
      </c>
      <c r="O120" s="187">
        <f t="shared" si="17"/>
        <v>0</v>
      </c>
      <c r="P120" s="188">
        <f t="shared" si="17"/>
        <v>0</v>
      </c>
    </row>
    <row r="121" spans="1:16" ht="16.5">
      <c r="A121" s="251" t="s">
        <v>593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202"/>
    </row>
    <row r="122" spans="1:16" ht="16.5">
      <c r="A122" s="251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202"/>
    </row>
    <row r="123" spans="1:16" ht="16.5" thickBot="1">
      <c r="A123" s="166" t="s">
        <v>529</v>
      </c>
      <c r="B123" s="167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4"/>
    </row>
    <row r="125" spans="1:16" ht="16.5" thickBot="1"/>
    <row r="126" spans="1:16" ht="17.25" thickBot="1">
      <c r="A126" s="118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1"/>
      <c r="O126" s="172"/>
      <c r="P126" s="173"/>
    </row>
    <row r="127" spans="1:16" ht="17.25" thickBot="1">
      <c r="A127" s="12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5" t="s">
        <v>82</v>
      </c>
      <c r="O127" s="42"/>
      <c r="P127" s="176"/>
    </row>
    <row r="128" spans="1:16" ht="16.5">
      <c r="A128" s="547" t="s">
        <v>614</v>
      </c>
      <c r="B128" s="130"/>
      <c r="C128" s="130"/>
      <c r="D128" s="130"/>
      <c r="E128" s="131"/>
      <c r="F128" s="131"/>
      <c r="G128" s="131"/>
      <c r="H128" s="131"/>
      <c r="I128" s="131"/>
      <c r="J128" s="131" t="s">
        <v>84</v>
      </c>
      <c r="K128" s="131"/>
      <c r="L128" s="131"/>
      <c r="M128" s="132"/>
      <c r="N128" s="132"/>
      <c r="O128" s="131"/>
      <c r="P128" s="133"/>
    </row>
    <row r="129" spans="1:16" ht="16.5">
      <c r="A129" s="547" t="s">
        <v>530</v>
      </c>
      <c r="B129" s="130"/>
      <c r="C129" s="130"/>
      <c r="D129" s="130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3"/>
    </row>
    <row r="130" spans="1:16" ht="17.25" thickBot="1">
      <c r="A130" s="52"/>
      <c r="B130" s="548"/>
      <c r="C130" s="812" t="s">
        <v>799</v>
      </c>
      <c r="D130" s="548"/>
      <c r="E130" s="53"/>
      <c r="F130" s="50"/>
      <c r="G130" s="50"/>
      <c r="H130" s="50"/>
      <c r="I130" s="50"/>
      <c r="J130" s="53"/>
      <c r="K130" s="53"/>
      <c r="L130" s="53"/>
      <c r="M130" s="53"/>
      <c r="N130" s="53"/>
      <c r="O130" s="53" t="s">
        <v>61</v>
      </c>
      <c r="P130" s="54"/>
    </row>
    <row r="131" spans="1:16" ht="17.25" thickBot="1">
      <c r="A131" s="55"/>
      <c r="B131" s="1072" t="s">
        <v>62</v>
      </c>
      <c r="C131" s="1070"/>
      <c r="D131" s="1071"/>
      <c r="E131" s="544" t="s">
        <v>63</v>
      </c>
      <c r="F131" s="1072" t="s">
        <v>62</v>
      </c>
      <c r="G131" s="1070"/>
      <c r="H131" s="1070"/>
      <c r="I131" s="1088" t="s">
        <v>524</v>
      </c>
      <c r="J131" s="1089"/>
      <c r="K131" s="1089"/>
      <c r="L131" s="1090"/>
      <c r="M131" s="1070" t="s">
        <v>64</v>
      </c>
      <c r="N131" s="1071"/>
      <c r="O131" s="46" t="s">
        <v>65</v>
      </c>
      <c r="P131" s="545"/>
    </row>
    <row r="132" spans="1:16" ht="17.25" thickBot="1">
      <c r="A132" s="59"/>
      <c r="B132" s="1064" t="s">
        <v>479</v>
      </c>
      <c r="C132" s="1064"/>
      <c r="D132" s="1065"/>
      <c r="E132" s="61" t="s">
        <v>67</v>
      </c>
      <c r="F132" s="1066" t="s">
        <v>591</v>
      </c>
      <c r="G132" s="1067"/>
      <c r="H132" s="1067"/>
      <c r="I132" s="59"/>
      <c r="J132" s="64"/>
      <c r="K132" s="59"/>
      <c r="L132" s="59"/>
      <c r="M132" s="1068" t="s">
        <v>525</v>
      </c>
      <c r="N132" s="1069"/>
      <c r="O132" s="60" t="s">
        <v>526</v>
      </c>
      <c r="P132" s="65"/>
    </row>
    <row r="133" spans="1:16" ht="16.5">
      <c r="A133" s="66" t="s">
        <v>87</v>
      </c>
      <c r="B133" s="545" t="s">
        <v>69</v>
      </c>
      <c r="C133" s="546" t="s">
        <v>69</v>
      </c>
      <c r="D133" s="68" t="s">
        <v>69</v>
      </c>
      <c r="E133" s="61" t="s">
        <v>70</v>
      </c>
      <c r="F133" s="67" t="s">
        <v>69</v>
      </c>
      <c r="G133" s="546" t="s">
        <v>69</v>
      </c>
      <c r="H133" s="69" t="s">
        <v>69</v>
      </c>
      <c r="I133" s="67" t="s">
        <v>69</v>
      </c>
      <c r="J133" s="546" t="s">
        <v>69</v>
      </c>
      <c r="K133" s="69" t="s">
        <v>69</v>
      </c>
      <c r="L133" s="59" t="s">
        <v>72</v>
      </c>
      <c r="M133" s="544" t="s">
        <v>73</v>
      </c>
      <c r="N133" s="67" t="s">
        <v>74</v>
      </c>
      <c r="O133" s="546" t="s">
        <v>73</v>
      </c>
      <c r="P133" s="67" t="s">
        <v>74</v>
      </c>
    </row>
    <row r="134" spans="1:16" ht="16.5">
      <c r="A134" s="59"/>
      <c r="B134" s="358" t="s">
        <v>75</v>
      </c>
      <c r="C134" s="70" t="s">
        <v>68</v>
      </c>
      <c r="D134" s="59" t="s">
        <v>76</v>
      </c>
      <c r="E134" s="61" t="s">
        <v>474</v>
      </c>
      <c r="F134" s="59" t="s">
        <v>75</v>
      </c>
      <c r="G134" s="70" t="s">
        <v>68</v>
      </c>
      <c r="H134" s="70" t="s">
        <v>76</v>
      </c>
      <c r="I134" s="59" t="s">
        <v>75</v>
      </c>
      <c r="J134" s="70" t="s">
        <v>68</v>
      </c>
      <c r="K134" s="70" t="s">
        <v>76</v>
      </c>
      <c r="L134" s="59" t="s">
        <v>77</v>
      </c>
      <c r="M134" s="61" t="s">
        <v>71</v>
      </c>
      <c r="N134" s="59" t="s">
        <v>78</v>
      </c>
      <c r="O134" s="70" t="s">
        <v>71</v>
      </c>
      <c r="P134" s="59" t="s">
        <v>78</v>
      </c>
    </row>
    <row r="135" spans="1:16" ht="17.25" thickBot="1">
      <c r="A135" s="135"/>
      <c r="B135" s="549" t="s">
        <v>478</v>
      </c>
      <c r="C135" s="72" t="s">
        <v>71</v>
      </c>
      <c r="D135" s="71"/>
      <c r="E135" s="543"/>
      <c r="F135" s="71" t="s">
        <v>415</v>
      </c>
      <c r="G135" s="72" t="s">
        <v>71</v>
      </c>
      <c r="H135" s="542"/>
      <c r="I135" s="71" t="s">
        <v>415</v>
      </c>
      <c r="J135" s="72" t="s">
        <v>71</v>
      </c>
      <c r="K135" s="542"/>
      <c r="L135" s="71"/>
      <c r="M135" s="74" t="s">
        <v>220</v>
      </c>
      <c r="N135" s="75" t="s">
        <v>79</v>
      </c>
      <c r="O135" s="543"/>
      <c r="P135" s="71"/>
    </row>
    <row r="136" spans="1:16" ht="17.25" thickBot="1">
      <c r="A136" s="76">
        <v>1</v>
      </c>
      <c r="B136" s="77">
        <v>2</v>
      </c>
      <c r="C136" s="77">
        <v>3</v>
      </c>
      <c r="D136" s="77">
        <v>4</v>
      </c>
      <c r="E136" s="78">
        <v>5</v>
      </c>
      <c r="F136" s="78">
        <v>6</v>
      </c>
      <c r="G136" s="78">
        <v>7</v>
      </c>
      <c r="H136" s="79">
        <v>8</v>
      </c>
      <c r="I136" s="73">
        <v>9</v>
      </c>
      <c r="J136" s="73">
        <v>10</v>
      </c>
      <c r="K136" s="77">
        <v>11</v>
      </c>
      <c r="L136" s="80">
        <v>12</v>
      </c>
      <c r="M136" s="78">
        <v>13</v>
      </c>
      <c r="N136" s="78">
        <v>14</v>
      </c>
      <c r="O136" s="78">
        <v>15</v>
      </c>
      <c r="P136" s="81">
        <v>16</v>
      </c>
    </row>
    <row r="137" spans="1:16">
      <c r="A137" s="178" t="s">
        <v>90</v>
      </c>
      <c r="B137" s="179"/>
      <c r="C137" s="179"/>
      <c r="D137" s="179"/>
      <c r="E137" s="179"/>
      <c r="F137" s="179"/>
      <c r="G137" s="180"/>
      <c r="H137" s="179"/>
      <c r="I137" s="179"/>
      <c r="J137" s="179"/>
      <c r="K137" s="179"/>
      <c r="L137" s="179"/>
      <c r="M137" s="180"/>
      <c r="N137" s="180"/>
      <c r="O137" s="179"/>
      <c r="P137" s="181"/>
    </row>
    <row r="138" spans="1:16">
      <c r="A138" s="182" t="s">
        <v>91</v>
      </c>
      <c r="B138" s="153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8"/>
      <c r="N138" s="148"/>
      <c r="O138" s="147"/>
      <c r="P138" s="149"/>
    </row>
    <row r="139" spans="1:16">
      <c r="A139" s="182" t="s">
        <v>92</v>
      </c>
      <c r="B139" s="153"/>
      <c r="C139" s="147"/>
      <c r="D139" s="147"/>
      <c r="F139" s="147"/>
      <c r="G139" s="147"/>
      <c r="H139" s="147"/>
      <c r="I139" s="147"/>
      <c r="J139" s="147"/>
      <c r="K139" s="147"/>
      <c r="L139" s="147"/>
      <c r="M139" s="148"/>
      <c r="N139" s="148"/>
      <c r="O139" s="147"/>
      <c r="P139" s="149"/>
    </row>
    <row r="140" spans="1:16">
      <c r="A140" s="182" t="s">
        <v>93</v>
      </c>
      <c r="B140" s="153"/>
      <c r="C140" s="147"/>
      <c r="D140" s="147"/>
      <c r="F140" s="147"/>
      <c r="G140" s="147"/>
      <c r="H140" s="147"/>
      <c r="I140" s="147"/>
      <c r="J140" s="147"/>
      <c r="K140" s="147"/>
      <c r="L140" s="147"/>
      <c r="M140" s="148"/>
      <c r="N140" s="148"/>
      <c r="O140" s="147"/>
      <c r="P140" s="149"/>
    </row>
    <row r="141" spans="1:16">
      <c r="A141" s="182" t="s">
        <v>94</v>
      </c>
      <c r="B141" s="151"/>
      <c r="C141" s="151"/>
      <c r="D141" s="151"/>
      <c r="F141" s="151"/>
      <c r="G141" s="151"/>
      <c r="H141" s="151"/>
      <c r="I141" s="151"/>
      <c r="J141" s="151"/>
      <c r="K141" s="151"/>
      <c r="L141" s="151"/>
      <c r="M141" s="148"/>
      <c r="N141" s="148"/>
      <c r="O141" s="151"/>
      <c r="P141" s="152"/>
    </row>
    <row r="142" spans="1:16">
      <c r="A142" s="182" t="s">
        <v>95</v>
      </c>
      <c r="B142" s="151"/>
      <c r="C142" s="147"/>
      <c r="D142" s="147"/>
      <c r="F142" s="147"/>
      <c r="G142" s="147"/>
      <c r="H142" s="147"/>
      <c r="I142" s="147"/>
      <c r="J142" s="147"/>
      <c r="K142" s="147"/>
      <c r="L142" s="147"/>
      <c r="M142" s="148"/>
      <c r="N142" s="148"/>
      <c r="O142" s="147"/>
      <c r="P142" s="149"/>
    </row>
    <row r="143" spans="1:16" ht="16.5" thickBot="1">
      <c r="A143" s="183" t="s">
        <v>96</v>
      </c>
      <c r="B143" s="184"/>
      <c r="C143" s="158"/>
      <c r="D143" s="158"/>
      <c r="F143" s="158"/>
      <c r="G143" s="158"/>
      <c r="H143" s="158"/>
      <c r="I143" s="158"/>
      <c r="J143" s="158"/>
      <c r="K143" s="158"/>
      <c r="L143" s="158"/>
      <c r="M143" s="159"/>
      <c r="N143" s="159"/>
      <c r="O143" s="158"/>
      <c r="P143" s="185"/>
    </row>
    <row r="144" spans="1:16" ht="16.5" thickBot="1">
      <c r="A144" s="186" t="s">
        <v>97</v>
      </c>
      <c r="B144" s="187">
        <f>SUM(B138:B143)</f>
        <v>0</v>
      </c>
      <c r="C144" s="187">
        <f>SUM(C138:C143)</f>
        <v>0</v>
      </c>
      <c r="D144" s="187">
        <f>SUM(D138:D143)</f>
        <v>0</v>
      </c>
      <c r="F144" s="187">
        <f t="shared" ref="F144:P144" si="18">SUM(F138:F143)</f>
        <v>0</v>
      </c>
      <c r="G144" s="187">
        <f t="shared" si="18"/>
        <v>0</v>
      </c>
      <c r="H144" s="187">
        <f t="shared" si="18"/>
        <v>0</v>
      </c>
      <c r="I144" s="187">
        <f t="shared" si="18"/>
        <v>0</v>
      </c>
      <c r="J144" s="187">
        <f t="shared" si="18"/>
        <v>0</v>
      </c>
      <c r="K144" s="187">
        <f t="shared" si="18"/>
        <v>0</v>
      </c>
      <c r="L144" s="187">
        <f t="shared" si="18"/>
        <v>0</v>
      </c>
      <c r="M144" s="187">
        <f t="shared" si="18"/>
        <v>0</v>
      </c>
      <c r="N144" s="187">
        <f t="shared" si="18"/>
        <v>0</v>
      </c>
      <c r="O144" s="187">
        <f t="shared" si="18"/>
        <v>0</v>
      </c>
      <c r="P144" s="188">
        <f t="shared" si="18"/>
        <v>0</v>
      </c>
    </row>
    <row r="145" spans="1:16">
      <c r="A145" s="178" t="s">
        <v>98</v>
      </c>
      <c r="B145" s="189"/>
      <c r="C145" s="189"/>
      <c r="D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332"/>
    </row>
    <row r="146" spans="1:16">
      <c r="A146" s="182" t="s">
        <v>99</v>
      </c>
      <c r="B146" s="151"/>
      <c r="C146" s="151"/>
      <c r="D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2"/>
    </row>
    <row r="147" spans="1:16">
      <c r="A147" s="182" t="s">
        <v>100</v>
      </c>
      <c r="B147" s="151"/>
      <c r="C147" s="151"/>
      <c r="D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2"/>
    </row>
    <row r="148" spans="1:16">
      <c r="A148" s="190" t="s">
        <v>101</v>
      </c>
      <c r="B148" s="184"/>
      <c r="C148" s="184"/>
      <c r="D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308"/>
    </row>
    <row r="149" spans="1:16" ht="16.5" thickBot="1">
      <c r="A149" s="327" t="s">
        <v>264</v>
      </c>
      <c r="B149" s="328"/>
      <c r="C149" s="328"/>
      <c r="D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33"/>
    </row>
    <row r="150" spans="1:16" ht="16.5" thickBot="1">
      <c r="A150" s="186" t="s">
        <v>102</v>
      </c>
      <c r="B150" s="187">
        <f>SUM(B146:B149)</f>
        <v>0</v>
      </c>
      <c r="C150" s="187">
        <f>SUM(C146:C149)</f>
        <v>0</v>
      </c>
      <c r="D150" s="187">
        <f>SUM(D146:D149)</f>
        <v>0</v>
      </c>
      <c r="F150" s="187">
        <f t="shared" ref="F150:K150" si="19">SUM(F146:F149)</f>
        <v>0</v>
      </c>
      <c r="G150" s="187">
        <f t="shared" si="19"/>
        <v>0</v>
      </c>
      <c r="H150" s="187">
        <f t="shared" si="19"/>
        <v>0</v>
      </c>
      <c r="I150" s="187">
        <f t="shared" si="19"/>
        <v>0</v>
      </c>
      <c r="J150" s="187">
        <f t="shared" si="19"/>
        <v>0</v>
      </c>
      <c r="K150" s="187">
        <f t="shared" si="19"/>
        <v>0</v>
      </c>
      <c r="L150" s="187">
        <f t="shared" ref="L150:P150" si="20">SUM(L146:L149)</f>
        <v>0</v>
      </c>
      <c r="M150" s="187">
        <f t="shared" si="20"/>
        <v>0</v>
      </c>
      <c r="N150" s="187">
        <f t="shared" si="20"/>
        <v>0</v>
      </c>
      <c r="O150" s="187">
        <f t="shared" si="20"/>
        <v>0</v>
      </c>
      <c r="P150" s="188">
        <f t="shared" si="20"/>
        <v>0</v>
      </c>
    </row>
    <row r="151" spans="1:16" ht="16.5" thickBot="1">
      <c r="A151" s="191" t="s">
        <v>103</v>
      </c>
      <c r="B151" s="187">
        <f>B144+B150</f>
        <v>0</v>
      </c>
      <c r="C151" s="187">
        <f>C144+C150</f>
        <v>0</v>
      </c>
      <c r="D151" s="187">
        <f>D144+D150</f>
        <v>0</v>
      </c>
      <c r="F151" s="187">
        <f t="shared" ref="F151:K151" si="21">F144+F150</f>
        <v>0</v>
      </c>
      <c r="G151" s="187">
        <f t="shared" si="21"/>
        <v>0</v>
      </c>
      <c r="H151" s="187">
        <f t="shared" si="21"/>
        <v>0</v>
      </c>
      <c r="I151" s="187">
        <f t="shared" si="21"/>
        <v>0</v>
      </c>
      <c r="J151" s="187">
        <f t="shared" si="21"/>
        <v>0</v>
      </c>
      <c r="K151" s="187">
        <f t="shared" si="21"/>
        <v>0</v>
      </c>
      <c r="L151" s="187">
        <f t="shared" ref="L151:P151" si="22">L144+L150</f>
        <v>0</v>
      </c>
      <c r="M151" s="187">
        <f t="shared" si="22"/>
        <v>0</v>
      </c>
      <c r="N151" s="187">
        <f t="shared" si="22"/>
        <v>0</v>
      </c>
      <c r="O151" s="187">
        <f t="shared" si="22"/>
        <v>0</v>
      </c>
      <c r="P151" s="188">
        <f t="shared" si="22"/>
        <v>0</v>
      </c>
    </row>
    <row r="152" spans="1:16" ht="16.5">
      <c r="A152" s="251" t="s">
        <v>593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202"/>
    </row>
    <row r="153" spans="1:16" ht="16.5">
      <c r="A153" s="251"/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202"/>
    </row>
    <row r="154" spans="1:16" ht="16.5" thickBot="1">
      <c r="A154" s="166" t="s">
        <v>529</v>
      </c>
      <c r="B154" s="167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4"/>
    </row>
    <row r="156" spans="1:16" ht="16.5" thickBot="1"/>
    <row r="157" spans="1:16" ht="17.25" thickBot="1">
      <c r="A157" s="118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1"/>
      <c r="O157" s="172"/>
      <c r="P157" s="173"/>
    </row>
    <row r="158" spans="1:16" ht="17.25" thickBot="1">
      <c r="A158" s="12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5" t="s">
        <v>82</v>
      </c>
      <c r="O158" s="42"/>
      <c r="P158" s="176"/>
    </row>
    <row r="159" spans="1:16" ht="16.5">
      <c r="A159" s="547" t="s">
        <v>614</v>
      </c>
      <c r="B159" s="130"/>
      <c r="C159" s="130"/>
      <c r="D159" s="130"/>
      <c r="E159" s="131"/>
      <c r="F159" s="131"/>
      <c r="G159" s="131"/>
      <c r="H159" s="131"/>
      <c r="I159" s="131"/>
      <c r="J159" s="131" t="s">
        <v>84</v>
      </c>
      <c r="K159" s="131"/>
      <c r="L159" s="131"/>
      <c r="M159" s="132"/>
      <c r="N159" s="132"/>
      <c r="O159" s="131"/>
      <c r="P159" s="133"/>
    </row>
    <row r="160" spans="1:16" ht="16.5">
      <c r="A160" s="547" t="s">
        <v>530</v>
      </c>
      <c r="B160" s="130"/>
      <c r="C160" s="130"/>
      <c r="D160" s="130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3"/>
    </row>
    <row r="161" spans="1:16" ht="17.25" thickBot="1">
      <c r="A161" s="52"/>
      <c r="B161" s="548"/>
      <c r="C161" s="812" t="s">
        <v>800</v>
      </c>
      <c r="D161" s="548"/>
      <c r="E161" s="53"/>
      <c r="F161" s="50"/>
      <c r="G161" s="50"/>
      <c r="H161" s="50"/>
      <c r="I161" s="50"/>
      <c r="J161" s="53"/>
      <c r="K161" s="53"/>
      <c r="L161" s="53"/>
      <c r="M161" s="53"/>
      <c r="N161" s="53"/>
      <c r="O161" s="53" t="s">
        <v>61</v>
      </c>
      <c r="P161" s="54"/>
    </row>
    <row r="162" spans="1:16" ht="17.25" thickBot="1">
      <c r="A162" s="55"/>
      <c r="B162" s="1072" t="s">
        <v>62</v>
      </c>
      <c r="C162" s="1070"/>
      <c r="D162" s="1071"/>
      <c r="E162" s="544" t="s">
        <v>63</v>
      </c>
      <c r="F162" s="1072" t="s">
        <v>62</v>
      </c>
      <c r="G162" s="1070"/>
      <c r="H162" s="1070"/>
      <c r="I162" s="1088" t="s">
        <v>524</v>
      </c>
      <c r="J162" s="1089"/>
      <c r="K162" s="1089"/>
      <c r="L162" s="1090"/>
      <c r="M162" s="1070" t="s">
        <v>64</v>
      </c>
      <c r="N162" s="1071"/>
      <c r="O162" s="46" t="s">
        <v>65</v>
      </c>
      <c r="P162" s="545"/>
    </row>
    <row r="163" spans="1:16" ht="17.25" thickBot="1">
      <c r="A163" s="59"/>
      <c r="B163" s="1064" t="s">
        <v>479</v>
      </c>
      <c r="C163" s="1064"/>
      <c r="D163" s="1065"/>
      <c r="E163" s="61" t="s">
        <v>67</v>
      </c>
      <c r="F163" s="1066" t="s">
        <v>591</v>
      </c>
      <c r="G163" s="1067"/>
      <c r="H163" s="1067"/>
      <c r="I163" s="59"/>
      <c r="J163" s="64"/>
      <c r="K163" s="59"/>
      <c r="L163" s="59"/>
      <c r="M163" s="1068" t="s">
        <v>525</v>
      </c>
      <c r="N163" s="1069"/>
      <c r="O163" s="60" t="s">
        <v>526</v>
      </c>
      <c r="P163" s="65"/>
    </row>
    <row r="164" spans="1:16" ht="16.5">
      <c r="A164" s="66" t="s">
        <v>87</v>
      </c>
      <c r="B164" s="545" t="s">
        <v>69</v>
      </c>
      <c r="C164" s="546" t="s">
        <v>69</v>
      </c>
      <c r="D164" s="68" t="s">
        <v>69</v>
      </c>
      <c r="E164" s="61" t="s">
        <v>70</v>
      </c>
      <c r="F164" s="67" t="s">
        <v>69</v>
      </c>
      <c r="G164" s="546" t="s">
        <v>69</v>
      </c>
      <c r="H164" s="69" t="s">
        <v>69</v>
      </c>
      <c r="I164" s="67" t="s">
        <v>69</v>
      </c>
      <c r="J164" s="546" t="s">
        <v>69</v>
      </c>
      <c r="K164" s="69" t="s">
        <v>69</v>
      </c>
      <c r="L164" s="59" t="s">
        <v>72</v>
      </c>
      <c r="M164" s="544" t="s">
        <v>73</v>
      </c>
      <c r="N164" s="67" t="s">
        <v>74</v>
      </c>
      <c r="O164" s="546" t="s">
        <v>73</v>
      </c>
      <c r="P164" s="67" t="s">
        <v>74</v>
      </c>
    </row>
    <row r="165" spans="1:16" ht="16.5">
      <c r="A165" s="59"/>
      <c r="B165" s="358" t="s">
        <v>75</v>
      </c>
      <c r="C165" s="70" t="s">
        <v>68</v>
      </c>
      <c r="D165" s="59" t="s">
        <v>76</v>
      </c>
      <c r="E165" s="61" t="s">
        <v>474</v>
      </c>
      <c r="F165" s="59" t="s">
        <v>75</v>
      </c>
      <c r="G165" s="70" t="s">
        <v>68</v>
      </c>
      <c r="H165" s="70" t="s">
        <v>76</v>
      </c>
      <c r="I165" s="59" t="s">
        <v>75</v>
      </c>
      <c r="J165" s="70" t="s">
        <v>68</v>
      </c>
      <c r="K165" s="70" t="s">
        <v>76</v>
      </c>
      <c r="L165" s="59" t="s">
        <v>77</v>
      </c>
      <c r="M165" s="61" t="s">
        <v>71</v>
      </c>
      <c r="N165" s="59" t="s">
        <v>78</v>
      </c>
      <c r="O165" s="70" t="s">
        <v>71</v>
      </c>
      <c r="P165" s="59" t="s">
        <v>78</v>
      </c>
    </row>
    <row r="166" spans="1:16" ht="17.25" thickBot="1">
      <c r="A166" s="135"/>
      <c r="B166" s="549" t="s">
        <v>478</v>
      </c>
      <c r="C166" s="72" t="s">
        <v>71</v>
      </c>
      <c r="D166" s="71"/>
      <c r="E166" s="543"/>
      <c r="F166" s="71" t="s">
        <v>415</v>
      </c>
      <c r="G166" s="72" t="s">
        <v>71</v>
      </c>
      <c r="H166" s="542"/>
      <c r="I166" s="71" t="s">
        <v>415</v>
      </c>
      <c r="J166" s="72" t="s">
        <v>71</v>
      </c>
      <c r="K166" s="542"/>
      <c r="L166" s="71"/>
      <c r="M166" s="74" t="s">
        <v>220</v>
      </c>
      <c r="N166" s="75" t="s">
        <v>79</v>
      </c>
      <c r="O166" s="543"/>
      <c r="P166" s="71"/>
    </row>
    <row r="167" spans="1:16" ht="17.25" thickBot="1">
      <c r="A167" s="76">
        <v>1</v>
      </c>
      <c r="B167" s="77">
        <v>2</v>
      </c>
      <c r="C167" s="77">
        <v>3</v>
      </c>
      <c r="D167" s="77">
        <v>4</v>
      </c>
      <c r="E167" s="78">
        <v>5</v>
      </c>
      <c r="F167" s="78">
        <v>6</v>
      </c>
      <c r="G167" s="78">
        <v>7</v>
      </c>
      <c r="H167" s="79">
        <v>8</v>
      </c>
      <c r="I167" s="73">
        <v>9</v>
      </c>
      <c r="J167" s="73">
        <v>10</v>
      </c>
      <c r="K167" s="77">
        <v>11</v>
      </c>
      <c r="L167" s="80">
        <v>12</v>
      </c>
      <c r="M167" s="78">
        <v>13</v>
      </c>
      <c r="N167" s="78">
        <v>14</v>
      </c>
      <c r="O167" s="78">
        <v>15</v>
      </c>
      <c r="P167" s="81">
        <v>16</v>
      </c>
    </row>
    <row r="168" spans="1:16">
      <c r="A168" s="178" t="s">
        <v>90</v>
      </c>
      <c r="B168" s="179"/>
      <c r="C168" s="179"/>
      <c r="D168" s="179"/>
      <c r="E168" s="179"/>
      <c r="F168" s="179"/>
      <c r="G168" s="180"/>
      <c r="H168" s="179"/>
      <c r="I168" s="179"/>
      <c r="J168" s="179"/>
      <c r="K168" s="179"/>
      <c r="L168" s="179"/>
      <c r="M168" s="180"/>
      <c r="N168" s="180"/>
      <c r="O168" s="179"/>
      <c r="P168" s="181"/>
    </row>
    <row r="169" spans="1:16">
      <c r="A169" s="182" t="s">
        <v>91</v>
      </c>
      <c r="B169" s="153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8"/>
      <c r="N169" s="148"/>
      <c r="O169" s="147"/>
      <c r="P169" s="149"/>
    </row>
    <row r="170" spans="1:16">
      <c r="A170" s="182" t="s">
        <v>92</v>
      </c>
      <c r="B170" s="153"/>
      <c r="C170" s="147"/>
      <c r="D170" s="147"/>
      <c r="F170" s="147"/>
      <c r="G170" s="147"/>
      <c r="H170" s="147"/>
      <c r="I170" s="147"/>
      <c r="J170" s="147"/>
      <c r="K170" s="147"/>
      <c r="L170" s="147"/>
      <c r="M170" s="148"/>
      <c r="N170" s="148"/>
      <c r="O170" s="147"/>
      <c r="P170" s="149"/>
    </row>
    <row r="171" spans="1:16">
      <c r="A171" s="182" t="s">
        <v>93</v>
      </c>
      <c r="B171" s="153"/>
      <c r="C171" s="147"/>
      <c r="D171" s="147"/>
      <c r="F171" s="147"/>
      <c r="G171" s="147"/>
      <c r="H171" s="147"/>
      <c r="I171" s="147"/>
      <c r="J171" s="147"/>
      <c r="K171" s="147"/>
      <c r="L171" s="147"/>
      <c r="M171" s="148"/>
      <c r="N171" s="148"/>
      <c r="O171" s="147"/>
      <c r="P171" s="149"/>
    </row>
    <row r="172" spans="1:16">
      <c r="A172" s="182" t="s">
        <v>94</v>
      </c>
      <c r="B172" s="151"/>
      <c r="C172" s="151"/>
      <c r="D172" s="151"/>
      <c r="F172" s="151"/>
      <c r="G172" s="151"/>
      <c r="H172" s="151"/>
      <c r="I172" s="151"/>
      <c r="J172" s="151"/>
      <c r="K172" s="151"/>
      <c r="L172" s="151"/>
      <c r="M172" s="148"/>
      <c r="N172" s="148"/>
      <c r="O172" s="151"/>
      <c r="P172" s="152"/>
    </row>
    <row r="173" spans="1:16">
      <c r="A173" s="182" t="s">
        <v>95</v>
      </c>
      <c r="B173" s="151"/>
      <c r="C173" s="147"/>
      <c r="D173" s="147"/>
      <c r="F173" s="147"/>
      <c r="G173" s="147"/>
      <c r="H173" s="147"/>
      <c r="I173" s="147"/>
      <c r="J173" s="147"/>
      <c r="K173" s="147"/>
      <c r="L173" s="147"/>
      <c r="M173" s="148"/>
      <c r="N173" s="148"/>
      <c r="O173" s="147"/>
      <c r="P173" s="149"/>
    </row>
    <row r="174" spans="1:16" ht="16.5" thickBot="1">
      <c r="A174" s="183" t="s">
        <v>96</v>
      </c>
      <c r="B174" s="184"/>
      <c r="C174" s="158"/>
      <c r="D174" s="158"/>
      <c r="F174" s="158"/>
      <c r="G174" s="158"/>
      <c r="H174" s="158"/>
      <c r="I174" s="158"/>
      <c r="J174" s="158"/>
      <c r="K174" s="158"/>
      <c r="L174" s="158"/>
      <c r="M174" s="159"/>
      <c r="N174" s="159"/>
      <c r="O174" s="158"/>
      <c r="P174" s="185"/>
    </row>
    <row r="175" spans="1:16" ht="16.5" thickBot="1">
      <c r="A175" s="186" t="s">
        <v>97</v>
      </c>
      <c r="B175" s="187">
        <f>SUM(B169:B174)</f>
        <v>0</v>
      </c>
      <c r="C175" s="187">
        <f>SUM(C169:C174)</f>
        <v>0</v>
      </c>
      <c r="D175" s="187">
        <f>SUM(D169:D174)</f>
        <v>0</v>
      </c>
      <c r="F175" s="187">
        <f t="shared" ref="F175:P175" si="23">SUM(F169:F174)</f>
        <v>0</v>
      </c>
      <c r="G175" s="187">
        <f t="shared" si="23"/>
        <v>0</v>
      </c>
      <c r="H175" s="187">
        <f t="shared" si="23"/>
        <v>0</v>
      </c>
      <c r="I175" s="187">
        <f t="shared" si="23"/>
        <v>0</v>
      </c>
      <c r="J175" s="187">
        <f t="shared" si="23"/>
        <v>0</v>
      </c>
      <c r="K175" s="187">
        <f t="shared" si="23"/>
        <v>0</v>
      </c>
      <c r="L175" s="187">
        <f t="shared" si="23"/>
        <v>0</v>
      </c>
      <c r="M175" s="187">
        <f t="shared" si="23"/>
        <v>0</v>
      </c>
      <c r="N175" s="187">
        <f t="shared" si="23"/>
        <v>0</v>
      </c>
      <c r="O175" s="187">
        <f t="shared" si="23"/>
        <v>0</v>
      </c>
      <c r="P175" s="188">
        <f t="shared" si="23"/>
        <v>0</v>
      </c>
    </row>
    <row r="176" spans="1:16">
      <c r="A176" s="178" t="s">
        <v>98</v>
      </c>
      <c r="B176" s="189"/>
      <c r="C176" s="189"/>
      <c r="D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332"/>
    </row>
    <row r="177" spans="1:16">
      <c r="A177" s="182" t="s">
        <v>99</v>
      </c>
      <c r="B177" s="151"/>
      <c r="C177" s="151"/>
      <c r="D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2"/>
    </row>
    <row r="178" spans="1:16">
      <c r="A178" s="182" t="s">
        <v>100</v>
      </c>
      <c r="B178" s="151"/>
      <c r="C178" s="151"/>
      <c r="D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2"/>
    </row>
    <row r="179" spans="1:16">
      <c r="A179" s="190" t="s">
        <v>101</v>
      </c>
      <c r="B179" s="184"/>
      <c r="C179" s="184"/>
      <c r="D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308"/>
    </row>
    <row r="180" spans="1:16" ht="16.5" thickBot="1">
      <c r="A180" s="327" t="s">
        <v>264</v>
      </c>
      <c r="B180" s="328"/>
      <c r="C180" s="328"/>
      <c r="D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33"/>
    </row>
    <row r="181" spans="1:16" ht="16.5" thickBot="1">
      <c r="A181" s="186" t="s">
        <v>102</v>
      </c>
      <c r="B181" s="187">
        <f>SUM(B177:B180)</f>
        <v>0</v>
      </c>
      <c r="C181" s="187">
        <f>SUM(C177:C180)</f>
        <v>0</v>
      </c>
      <c r="D181" s="187">
        <f>SUM(D177:D180)</f>
        <v>0</v>
      </c>
      <c r="F181" s="187">
        <f t="shared" ref="F181:K181" si="24">SUM(F177:F180)</f>
        <v>0</v>
      </c>
      <c r="G181" s="187">
        <f t="shared" si="24"/>
        <v>0</v>
      </c>
      <c r="H181" s="187">
        <f t="shared" si="24"/>
        <v>0</v>
      </c>
      <c r="I181" s="187">
        <f t="shared" si="24"/>
        <v>0</v>
      </c>
      <c r="J181" s="187">
        <f t="shared" si="24"/>
        <v>0</v>
      </c>
      <c r="K181" s="187">
        <f t="shared" si="24"/>
        <v>0</v>
      </c>
      <c r="L181" s="187">
        <f t="shared" ref="L181:P181" si="25">SUM(L177:L180)</f>
        <v>0</v>
      </c>
      <c r="M181" s="187">
        <f t="shared" si="25"/>
        <v>0</v>
      </c>
      <c r="N181" s="187">
        <f t="shared" si="25"/>
        <v>0</v>
      </c>
      <c r="O181" s="187">
        <f t="shared" si="25"/>
        <v>0</v>
      </c>
      <c r="P181" s="188">
        <f t="shared" si="25"/>
        <v>0</v>
      </c>
    </row>
    <row r="182" spans="1:16" ht="16.5" thickBot="1">
      <c r="A182" s="191" t="s">
        <v>103</v>
      </c>
      <c r="B182" s="187">
        <f>B175+B181</f>
        <v>0</v>
      </c>
      <c r="C182" s="187">
        <f>C175+C181</f>
        <v>0</v>
      </c>
      <c r="D182" s="187">
        <f>D175+D181</f>
        <v>0</v>
      </c>
      <c r="F182" s="187">
        <f t="shared" ref="F182:K182" si="26">F175+F181</f>
        <v>0</v>
      </c>
      <c r="G182" s="187">
        <f t="shared" si="26"/>
        <v>0</v>
      </c>
      <c r="H182" s="187">
        <f t="shared" si="26"/>
        <v>0</v>
      </c>
      <c r="I182" s="187">
        <f t="shared" si="26"/>
        <v>0</v>
      </c>
      <c r="J182" s="187">
        <f t="shared" si="26"/>
        <v>0</v>
      </c>
      <c r="K182" s="187">
        <f t="shared" si="26"/>
        <v>0</v>
      </c>
      <c r="L182" s="187">
        <f t="shared" ref="L182:P182" si="27">L175+L181</f>
        <v>0</v>
      </c>
      <c r="M182" s="187">
        <f t="shared" si="27"/>
        <v>0</v>
      </c>
      <c r="N182" s="187">
        <f t="shared" si="27"/>
        <v>0</v>
      </c>
      <c r="O182" s="187">
        <f t="shared" si="27"/>
        <v>0</v>
      </c>
      <c r="P182" s="188">
        <f t="shared" si="27"/>
        <v>0</v>
      </c>
    </row>
    <row r="183" spans="1:16" ht="16.5">
      <c r="A183" s="251" t="s">
        <v>593</v>
      </c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202"/>
    </row>
    <row r="184" spans="1:16" ht="16.5">
      <c r="A184" s="251"/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202"/>
    </row>
    <row r="185" spans="1:16" ht="16.5" thickBot="1">
      <c r="A185" s="166" t="s">
        <v>529</v>
      </c>
      <c r="B185" s="167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4"/>
    </row>
    <row r="187" spans="1:16" ht="16.5" thickBot="1"/>
    <row r="188" spans="1:16" ht="17.25" thickBot="1">
      <c r="A188" s="118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1"/>
      <c r="O188" s="172"/>
      <c r="P188" s="173"/>
    </row>
    <row r="189" spans="1:16" ht="17.25" thickBot="1">
      <c r="A189" s="12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5" t="s">
        <v>82</v>
      </c>
      <c r="O189" s="42"/>
      <c r="P189" s="176"/>
    </row>
    <row r="190" spans="1:16" ht="16.5">
      <c r="A190" s="547" t="s">
        <v>612</v>
      </c>
      <c r="B190" s="130"/>
      <c r="C190" s="130"/>
      <c r="D190" s="130"/>
      <c r="E190" s="131"/>
      <c r="F190" s="131"/>
      <c r="G190" s="131"/>
      <c r="H190" s="131"/>
      <c r="I190" s="131"/>
      <c r="J190" s="131" t="s">
        <v>84</v>
      </c>
      <c r="K190" s="131"/>
      <c r="L190" s="131"/>
      <c r="M190" s="132"/>
      <c r="N190" s="132"/>
      <c r="O190" s="131"/>
      <c r="P190" s="133"/>
    </row>
    <row r="191" spans="1:16" ht="16.5">
      <c r="A191" s="547" t="s">
        <v>530</v>
      </c>
      <c r="B191" s="130"/>
      <c r="C191" s="130"/>
      <c r="D191" s="130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3"/>
    </row>
    <row r="192" spans="1:16" ht="17.25" thickBot="1">
      <c r="A192" s="52"/>
      <c r="B192" s="548"/>
      <c r="C192" s="560" t="s">
        <v>678</v>
      </c>
      <c r="D192" s="548"/>
      <c r="E192" s="53"/>
      <c r="F192" s="50"/>
      <c r="G192" s="50"/>
      <c r="H192" s="50"/>
      <c r="I192" s="50"/>
      <c r="J192" s="53"/>
      <c r="K192" s="53"/>
      <c r="L192" s="53"/>
      <c r="M192" s="53"/>
      <c r="N192" s="53"/>
      <c r="O192" s="53" t="s">
        <v>61</v>
      </c>
      <c r="P192" s="54"/>
    </row>
    <row r="193" spans="1:16" ht="17.25" thickBot="1">
      <c r="A193" s="55"/>
      <c r="B193" s="1072" t="s">
        <v>62</v>
      </c>
      <c r="C193" s="1070"/>
      <c r="D193" s="1071"/>
      <c r="E193" s="544" t="s">
        <v>63</v>
      </c>
      <c r="F193" s="1072" t="s">
        <v>62</v>
      </c>
      <c r="G193" s="1070"/>
      <c r="H193" s="1070"/>
      <c r="I193" s="1088" t="s">
        <v>524</v>
      </c>
      <c r="J193" s="1089"/>
      <c r="K193" s="1089"/>
      <c r="L193" s="1090"/>
      <c r="M193" s="1070" t="s">
        <v>64</v>
      </c>
      <c r="N193" s="1071"/>
      <c r="O193" s="46" t="s">
        <v>65</v>
      </c>
      <c r="P193" s="545"/>
    </row>
    <row r="194" spans="1:16" ht="17.25" thickBot="1">
      <c r="A194" s="59"/>
      <c r="B194" s="1064" t="s">
        <v>479</v>
      </c>
      <c r="C194" s="1064"/>
      <c r="D194" s="1065"/>
      <c r="E194" s="61" t="s">
        <v>67</v>
      </c>
      <c r="F194" s="1066" t="s">
        <v>591</v>
      </c>
      <c r="G194" s="1067"/>
      <c r="H194" s="1067"/>
      <c r="I194" s="59"/>
      <c r="J194" s="64"/>
      <c r="K194" s="59"/>
      <c r="L194" s="59"/>
      <c r="M194" s="1068" t="s">
        <v>525</v>
      </c>
      <c r="N194" s="1069"/>
      <c r="O194" s="60" t="s">
        <v>526</v>
      </c>
      <c r="P194" s="65"/>
    </row>
    <row r="195" spans="1:16" ht="16.5">
      <c r="A195" s="66" t="s">
        <v>87</v>
      </c>
      <c r="B195" s="545" t="s">
        <v>69</v>
      </c>
      <c r="C195" s="546" t="s">
        <v>69</v>
      </c>
      <c r="D195" s="68" t="s">
        <v>69</v>
      </c>
      <c r="E195" s="61" t="s">
        <v>70</v>
      </c>
      <c r="F195" s="67" t="s">
        <v>69</v>
      </c>
      <c r="G195" s="546" t="s">
        <v>69</v>
      </c>
      <c r="H195" s="69" t="s">
        <v>69</v>
      </c>
      <c r="I195" s="67" t="s">
        <v>69</v>
      </c>
      <c r="J195" s="546" t="s">
        <v>69</v>
      </c>
      <c r="K195" s="69" t="s">
        <v>69</v>
      </c>
      <c r="L195" s="59" t="s">
        <v>72</v>
      </c>
      <c r="M195" s="544" t="s">
        <v>73</v>
      </c>
      <c r="N195" s="67" t="s">
        <v>74</v>
      </c>
      <c r="O195" s="546" t="s">
        <v>73</v>
      </c>
      <c r="P195" s="67" t="s">
        <v>74</v>
      </c>
    </row>
    <row r="196" spans="1:16" ht="16.5">
      <c r="A196" s="59"/>
      <c r="B196" s="358" t="s">
        <v>75</v>
      </c>
      <c r="C196" s="70" t="s">
        <v>68</v>
      </c>
      <c r="D196" s="59" t="s">
        <v>76</v>
      </c>
      <c r="E196" s="61" t="s">
        <v>474</v>
      </c>
      <c r="F196" s="59" t="s">
        <v>75</v>
      </c>
      <c r="G196" s="70" t="s">
        <v>68</v>
      </c>
      <c r="H196" s="70" t="s">
        <v>76</v>
      </c>
      <c r="I196" s="59" t="s">
        <v>75</v>
      </c>
      <c r="J196" s="70" t="s">
        <v>68</v>
      </c>
      <c r="K196" s="70" t="s">
        <v>76</v>
      </c>
      <c r="L196" s="59" t="s">
        <v>77</v>
      </c>
      <c r="M196" s="61" t="s">
        <v>71</v>
      </c>
      <c r="N196" s="59" t="s">
        <v>78</v>
      </c>
      <c r="O196" s="70" t="s">
        <v>71</v>
      </c>
      <c r="P196" s="59" t="s">
        <v>78</v>
      </c>
    </row>
    <row r="197" spans="1:16" ht="17.25" thickBot="1">
      <c r="A197" s="135"/>
      <c r="B197" s="549" t="s">
        <v>478</v>
      </c>
      <c r="C197" s="72" t="s">
        <v>71</v>
      </c>
      <c r="D197" s="71"/>
      <c r="E197" s="543"/>
      <c r="F197" s="71" t="s">
        <v>415</v>
      </c>
      <c r="G197" s="72" t="s">
        <v>71</v>
      </c>
      <c r="H197" s="542"/>
      <c r="I197" s="71" t="s">
        <v>415</v>
      </c>
      <c r="J197" s="72" t="s">
        <v>71</v>
      </c>
      <c r="K197" s="542"/>
      <c r="L197" s="71"/>
      <c r="M197" s="74" t="s">
        <v>220</v>
      </c>
      <c r="N197" s="75" t="s">
        <v>79</v>
      </c>
      <c r="O197" s="543"/>
      <c r="P197" s="71"/>
    </row>
    <row r="198" spans="1:16" ht="17.25" thickBot="1">
      <c r="A198" s="76">
        <v>1</v>
      </c>
      <c r="B198" s="77">
        <v>2</v>
      </c>
      <c r="C198" s="77">
        <v>3</v>
      </c>
      <c r="D198" s="77">
        <v>4</v>
      </c>
      <c r="E198" s="78">
        <v>5</v>
      </c>
      <c r="F198" s="78">
        <v>6</v>
      </c>
      <c r="G198" s="78">
        <v>7</v>
      </c>
      <c r="H198" s="79">
        <v>8</v>
      </c>
      <c r="I198" s="73">
        <v>9</v>
      </c>
      <c r="J198" s="73">
        <v>10</v>
      </c>
      <c r="K198" s="77">
        <v>11</v>
      </c>
      <c r="L198" s="80">
        <v>12</v>
      </c>
      <c r="M198" s="78">
        <v>13</v>
      </c>
      <c r="N198" s="78">
        <v>14</v>
      </c>
      <c r="O198" s="78">
        <v>15</v>
      </c>
      <c r="P198" s="81">
        <v>16</v>
      </c>
    </row>
    <row r="199" spans="1:16">
      <c r="A199" s="178" t="s">
        <v>90</v>
      </c>
      <c r="B199" s="179"/>
      <c r="C199" s="179"/>
      <c r="D199" s="179"/>
      <c r="E199" s="179"/>
      <c r="F199" s="179"/>
      <c r="G199" s="180"/>
      <c r="H199" s="179"/>
      <c r="I199" s="179"/>
      <c r="J199" s="179"/>
      <c r="K199" s="179"/>
      <c r="L199" s="179"/>
      <c r="M199" s="180"/>
      <c r="N199" s="180"/>
      <c r="O199" s="179"/>
      <c r="P199" s="181"/>
    </row>
    <row r="200" spans="1:16">
      <c r="A200" s="182" t="s">
        <v>91</v>
      </c>
      <c r="B200" s="153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8"/>
      <c r="N200" s="148"/>
      <c r="O200" s="147"/>
      <c r="P200" s="149"/>
    </row>
    <row r="201" spans="1:16">
      <c r="A201" s="182" t="s">
        <v>92</v>
      </c>
      <c r="B201" s="153"/>
      <c r="C201" s="147"/>
      <c r="D201" s="147"/>
      <c r="F201" s="147"/>
      <c r="G201" s="147"/>
      <c r="H201" s="147"/>
      <c r="I201" s="147"/>
      <c r="J201" s="147"/>
      <c r="K201" s="147"/>
      <c r="L201" s="147"/>
      <c r="M201" s="148"/>
      <c r="N201" s="148"/>
      <c r="O201" s="147"/>
      <c r="P201" s="149"/>
    </row>
    <row r="202" spans="1:16">
      <c r="A202" s="182" t="s">
        <v>93</v>
      </c>
      <c r="B202" s="153"/>
      <c r="C202" s="147"/>
      <c r="D202" s="147"/>
      <c r="F202" s="147"/>
      <c r="G202" s="147"/>
      <c r="H202" s="147"/>
      <c r="I202" s="147"/>
      <c r="J202" s="147"/>
      <c r="K202" s="147"/>
      <c r="L202" s="147"/>
      <c r="M202" s="148"/>
      <c r="N202" s="148"/>
      <c r="O202" s="147"/>
      <c r="P202" s="149"/>
    </row>
    <row r="203" spans="1:16">
      <c r="A203" s="182" t="s">
        <v>94</v>
      </c>
      <c r="B203" s="151"/>
      <c r="C203" s="151"/>
      <c r="D203" s="151"/>
      <c r="F203" s="151"/>
      <c r="G203" s="151"/>
      <c r="H203" s="151"/>
      <c r="I203" s="151"/>
      <c r="J203" s="151"/>
      <c r="K203" s="151"/>
      <c r="L203" s="151"/>
      <c r="M203" s="148"/>
      <c r="N203" s="148"/>
      <c r="O203" s="151"/>
      <c r="P203" s="152"/>
    </row>
    <row r="204" spans="1:16">
      <c r="A204" s="182" t="s">
        <v>95</v>
      </c>
      <c r="B204" s="151"/>
      <c r="C204" s="147"/>
      <c r="D204" s="147"/>
      <c r="F204" s="147"/>
      <c r="G204" s="147"/>
      <c r="H204" s="147"/>
      <c r="I204" s="147"/>
      <c r="J204" s="147"/>
      <c r="K204" s="147"/>
      <c r="L204" s="147"/>
      <c r="M204" s="148"/>
      <c r="N204" s="148"/>
      <c r="O204" s="147"/>
      <c r="P204" s="149"/>
    </row>
    <row r="205" spans="1:16" ht="16.5" thickBot="1">
      <c r="A205" s="183" t="s">
        <v>96</v>
      </c>
      <c r="B205" s="184"/>
      <c r="C205" s="158"/>
      <c r="D205" s="158"/>
      <c r="F205" s="158"/>
      <c r="G205" s="158"/>
      <c r="H205" s="158"/>
      <c r="I205" s="158"/>
      <c r="J205" s="158"/>
      <c r="K205" s="158"/>
      <c r="L205" s="158"/>
      <c r="M205" s="159"/>
      <c r="N205" s="159"/>
      <c r="O205" s="158"/>
      <c r="P205" s="185"/>
    </row>
    <row r="206" spans="1:16" ht="16.5" thickBot="1">
      <c r="A206" s="186" t="s">
        <v>97</v>
      </c>
      <c r="B206" s="187">
        <f>SUM(B200:B205)</f>
        <v>0</v>
      </c>
      <c r="C206" s="187">
        <f>SUM(C200:C205)</f>
        <v>0</v>
      </c>
      <c r="D206" s="187">
        <f>SUM(D200:D205)</f>
        <v>0</v>
      </c>
      <c r="F206" s="187">
        <f t="shared" ref="F206:P206" si="28">SUM(F200:F205)</f>
        <v>0</v>
      </c>
      <c r="G206" s="187">
        <f t="shared" si="28"/>
        <v>0</v>
      </c>
      <c r="H206" s="187">
        <f t="shared" si="28"/>
        <v>0</v>
      </c>
      <c r="I206" s="187">
        <f t="shared" si="28"/>
        <v>0</v>
      </c>
      <c r="J206" s="187">
        <f t="shared" si="28"/>
        <v>0</v>
      </c>
      <c r="K206" s="187">
        <f t="shared" si="28"/>
        <v>0</v>
      </c>
      <c r="L206" s="187">
        <f t="shared" si="28"/>
        <v>0</v>
      </c>
      <c r="M206" s="187">
        <f t="shared" si="28"/>
        <v>0</v>
      </c>
      <c r="N206" s="187">
        <f t="shared" si="28"/>
        <v>0</v>
      </c>
      <c r="O206" s="187">
        <f t="shared" si="28"/>
        <v>0</v>
      </c>
      <c r="P206" s="188">
        <f t="shared" si="28"/>
        <v>0</v>
      </c>
    </row>
    <row r="207" spans="1:16">
      <c r="A207" s="178" t="s">
        <v>98</v>
      </c>
      <c r="B207" s="189"/>
      <c r="C207" s="189"/>
      <c r="D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332"/>
    </row>
    <row r="208" spans="1:16">
      <c r="A208" s="182" t="s">
        <v>99</v>
      </c>
      <c r="B208" s="151"/>
      <c r="C208" s="151"/>
      <c r="D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2"/>
    </row>
    <row r="209" spans="1:16">
      <c r="A209" s="182" t="s">
        <v>100</v>
      </c>
      <c r="B209" s="151"/>
      <c r="C209" s="151"/>
      <c r="D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2"/>
    </row>
    <row r="210" spans="1:16">
      <c r="A210" s="190" t="s">
        <v>101</v>
      </c>
      <c r="B210" s="184"/>
      <c r="C210" s="184"/>
      <c r="D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308"/>
    </row>
    <row r="211" spans="1:16" ht="16.5" thickBot="1">
      <c r="A211" s="327" t="s">
        <v>264</v>
      </c>
      <c r="B211" s="328"/>
      <c r="C211" s="328"/>
      <c r="D211" s="328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33"/>
    </row>
    <row r="212" spans="1:16" ht="16.5" thickBot="1">
      <c r="A212" s="186" t="s">
        <v>102</v>
      </c>
      <c r="B212" s="187">
        <f>SUM(B208:B211)</f>
        <v>0</v>
      </c>
      <c r="C212" s="187">
        <f>SUM(C208:C211)</f>
        <v>0</v>
      </c>
      <c r="D212" s="187">
        <f>SUM(D208:D211)</f>
        <v>0</v>
      </c>
      <c r="F212" s="187">
        <f t="shared" ref="F212:K212" si="29">SUM(F208:F211)</f>
        <v>0</v>
      </c>
      <c r="G212" s="187">
        <f t="shared" si="29"/>
        <v>0</v>
      </c>
      <c r="H212" s="187">
        <f t="shared" si="29"/>
        <v>0</v>
      </c>
      <c r="I212" s="187">
        <f t="shared" si="29"/>
        <v>0</v>
      </c>
      <c r="J212" s="187">
        <f t="shared" si="29"/>
        <v>0</v>
      </c>
      <c r="K212" s="187">
        <f t="shared" si="29"/>
        <v>0</v>
      </c>
      <c r="L212" s="187">
        <f t="shared" ref="L212:P212" si="30">SUM(L208:L211)</f>
        <v>0</v>
      </c>
      <c r="M212" s="187">
        <f t="shared" si="30"/>
        <v>0</v>
      </c>
      <c r="N212" s="187">
        <f t="shared" si="30"/>
        <v>0</v>
      </c>
      <c r="O212" s="187">
        <f t="shared" si="30"/>
        <v>0</v>
      </c>
      <c r="P212" s="188">
        <f t="shared" si="30"/>
        <v>0</v>
      </c>
    </row>
    <row r="213" spans="1:16" ht="16.5" thickBot="1">
      <c r="A213" s="191" t="s">
        <v>103</v>
      </c>
      <c r="B213" s="187">
        <f>B206+B212</f>
        <v>0</v>
      </c>
      <c r="C213" s="187">
        <f>C206+C212</f>
        <v>0</v>
      </c>
      <c r="D213" s="187">
        <f>D206+D212</f>
        <v>0</v>
      </c>
      <c r="F213" s="187">
        <f t="shared" ref="F213:K213" si="31">F206+F212</f>
        <v>0</v>
      </c>
      <c r="G213" s="187">
        <f t="shared" si="31"/>
        <v>0</v>
      </c>
      <c r="H213" s="187">
        <f t="shared" si="31"/>
        <v>0</v>
      </c>
      <c r="I213" s="187">
        <f t="shared" si="31"/>
        <v>0</v>
      </c>
      <c r="J213" s="187">
        <f t="shared" si="31"/>
        <v>0</v>
      </c>
      <c r="K213" s="187">
        <f t="shared" si="31"/>
        <v>0</v>
      </c>
      <c r="L213" s="187">
        <f t="shared" ref="L213:P213" si="32">L206+L212</f>
        <v>0</v>
      </c>
      <c r="M213" s="187">
        <f t="shared" si="32"/>
        <v>0</v>
      </c>
      <c r="N213" s="187">
        <f t="shared" si="32"/>
        <v>0</v>
      </c>
      <c r="O213" s="187">
        <f t="shared" si="32"/>
        <v>0</v>
      </c>
      <c r="P213" s="188">
        <f t="shared" si="32"/>
        <v>0</v>
      </c>
    </row>
    <row r="214" spans="1:16" ht="16.5">
      <c r="A214" s="251" t="s">
        <v>593</v>
      </c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202"/>
    </row>
    <row r="215" spans="1:16" ht="16.5">
      <c r="A215" s="251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202"/>
    </row>
    <row r="216" spans="1:16" ht="16.5" thickBot="1">
      <c r="A216" s="166" t="s">
        <v>529</v>
      </c>
      <c r="B216" s="167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4"/>
    </row>
    <row r="218" spans="1:16" ht="16.5" thickBot="1"/>
    <row r="219" spans="1:16" ht="17.25" thickBot="1">
      <c r="A219" s="118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1"/>
      <c r="O219" s="172"/>
      <c r="P219" s="173"/>
    </row>
    <row r="220" spans="1:16" ht="17.25" thickBot="1">
      <c r="A220" s="12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5" t="s">
        <v>82</v>
      </c>
      <c r="O220" s="42"/>
      <c r="P220" s="176"/>
    </row>
    <row r="221" spans="1:16" ht="16.5">
      <c r="A221" s="547" t="s">
        <v>83</v>
      </c>
      <c r="B221" s="130"/>
      <c r="C221" s="130"/>
      <c r="D221" s="130"/>
      <c r="E221" s="131"/>
      <c r="F221" s="131"/>
      <c r="G221" s="131"/>
      <c r="H221" s="131"/>
      <c r="I221" s="131"/>
      <c r="J221" s="131" t="s">
        <v>84</v>
      </c>
      <c r="K221" s="131"/>
      <c r="L221" s="131"/>
      <c r="M221" s="132"/>
      <c r="N221" s="132"/>
      <c r="O221" s="131"/>
      <c r="P221" s="133"/>
    </row>
    <row r="222" spans="1:16" ht="16.5">
      <c r="A222" s="547" t="s">
        <v>530</v>
      </c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3"/>
    </row>
    <row r="223" spans="1:16" ht="17.25" thickBot="1">
      <c r="A223" s="52"/>
      <c r="B223" s="548"/>
      <c r="C223" s="548" t="s">
        <v>222</v>
      </c>
      <c r="D223" s="548"/>
      <c r="E223" s="53"/>
      <c r="F223" s="50"/>
      <c r="G223" s="50"/>
      <c r="H223" s="50"/>
      <c r="I223" s="50"/>
      <c r="J223" s="53"/>
      <c r="K223" s="53"/>
      <c r="L223" s="53"/>
      <c r="M223" s="53"/>
      <c r="N223" s="53"/>
      <c r="O223" s="53" t="s">
        <v>61</v>
      </c>
      <c r="P223" s="54"/>
    </row>
    <row r="224" spans="1:16" ht="17.25" thickBot="1">
      <c r="A224" s="55"/>
      <c r="B224" s="1072" t="s">
        <v>62</v>
      </c>
      <c r="C224" s="1070"/>
      <c r="D224" s="1071"/>
      <c r="E224" s="544" t="s">
        <v>63</v>
      </c>
      <c r="F224" s="1072" t="s">
        <v>62</v>
      </c>
      <c r="G224" s="1070"/>
      <c r="H224" s="1070"/>
      <c r="I224" s="1088" t="s">
        <v>524</v>
      </c>
      <c r="J224" s="1089"/>
      <c r="K224" s="1089"/>
      <c r="L224" s="1090"/>
      <c r="M224" s="1070" t="s">
        <v>64</v>
      </c>
      <c r="N224" s="1071"/>
      <c r="O224" s="46" t="s">
        <v>65</v>
      </c>
      <c r="P224" s="545"/>
    </row>
    <row r="225" spans="1:16" ht="17.25" thickBot="1">
      <c r="A225" s="59"/>
      <c r="B225" s="1064" t="s">
        <v>479</v>
      </c>
      <c r="C225" s="1064"/>
      <c r="D225" s="1065"/>
      <c r="E225" s="61" t="s">
        <v>67</v>
      </c>
      <c r="F225" s="1066" t="s">
        <v>591</v>
      </c>
      <c r="G225" s="1067"/>
      <c r="H225" s="1067"/>
      <c r="I225" s="59"/>
      <c r="J225" s="64"/>
      <c r="K225" s="59"/>
      <c r="L225" s="59"/>
      <c r="M225" s="1068" t="s">
        <v>525</v>
      </c>
      <c r="N225" s="1069"/>
      <c r="O225" s="60" t="s">
        <v>526</v>
      </c>
      <c r="P225" s="65"/>
    </row>
    <row r="226" spans="1:16" ht="16.5">
      <c r="A226" s="66" t="s">
        <v>87</v>
      </c>
      <c r="B226" s="545" t="s">
        <v>69</v>
      </c>
      <c r="C226" s="546" t="s">
        <v>69</v>
      </c>
      <c r="D226" s="68" t="s">
        <v>69</v>
      </c>
      <c r="E226" s="61" t="s">
        <v>70</v>
      </c>
      <c r="F226" s="67" t="s">
        <v>69</v>
      </c>
      <c r="G226" s="546" t="s">
        <v>69</v>
      </c>
      <c r="H226" s="69" t="s">
        <v>69</v>
      </c>
      <c r="I226" s="67" t="s">
        <v>69</v>
      </c>
      <c r="J226" s="546" t="s">
        <v>69</v>
      </c>
      <c r="K226" s="69" t="s">
        <v>69</v>
      </c>
      <c r="L226" s="59" t="s">
        <v>72</v>
      </c>
      <c r="M226" s="544" t="s">
        <v>73</v>
      </c>
      <c r="N226" s="67" t="s">
        <v>74</v>
      </c>
      <c r="O226" s="546" t="s">
        <v>73</v>
      </c>
      <c r="P226" s="67" t="s">
        <v>74</v>
      </c>
    </row>
    <row r="227" spans="1:16" ht="16.5">
      <c r="A227" s="59"/>
      <c r="B227" s="358" t="s">
        <v>75</v>
      </c>
      <c r="C227" s="70" t="s">
        <v>68</v>
      </c>
      <c r="D227" s="59" t="s">
        <v>76</v>
      </c>
      <c r="E227" s="61" t="s">
        <v>474</v>
      </c>
      <c r="F227" s="59" t="s">
        <v>75</v>
      </c>
      <c r="G227" s="70" t="s">
        <v>68</v>
      </c>
      <c r="H227" s="70" t="s">
        <v>76</v>
      </c>
      <c r="I227" s="59" t="s">
        <v>75</v>
      </c>
      <c r="J227" s="70" t="s">
        <v>68</v>
      </c>
      <c r="K227" s="70" t="s">
        <v>76</v>
      </c>
      <c r="L227" s="59" t="s">
        <v>77</v>
      </c>
      <c r="M227" s="61" t="s">
        <v>71</v>
      </c>
      <c r="N227" s="59" t="s">
        <v>78</v>
      </c>
      <c r="O227" s="70" t="s">
        <v>71</v>
      </c>
      <c r="P227" s="59" t="s">
        <v>78</v>
      </c>
    </row>
    <row r="228" spans="1:16" ht="17.25" thickBot="1">
      <c r="A228" s="135"/>
      <c r="B228" s="549" t="s">
        <v>478</v>
      </c>
      <c r="C228" s="72" t="s">
        <v>71</v>
      </c>
      <c r="D228" s="71"/>
      <c r="E228" s="543"/>
      <c r="F228" s="71" t="s">
        <v>415</v>
      </c>
      <c r="G228" s="72" t="s">
        <v>71</v>
      </c>
      <c r="H228" s="542"/>
      <c r="I228" s="71" t="s">
        <v>415</v>
      </c>
      <c r="J228" s="72" t="s">
        <v>71</v>
      </c>
      <c r="K228" s="542"/>
      <c r="L228" s="71"/>
      <c r="M228" s="74" t="s">
        <v>220</v>
      </c>
      <c r="N228" s="75" t="s">
        <v>79</v>
      </c>
      <c r="O228" s="543"/>
      <c r="P228" s="71"/>
    </row>
    <row r="229" spans="1:16" ht="17.25" thickBot="1">
      <c r="A229" s="76">
        <v>1</v>
      </c>
      <c r="B229" s="77">
        <v>2</v>
      </c>
      <c r="C229" s="77">
        <v>3</v>
      </c>
      <c r="D229" s="77">
        <v>4</v>
      </c>
      <c r="E229" s="78">
        <v>5</v>
      </c>
      <c r="F229" s="78">
        <v>6</v>
      </c>
      <c r="G229" s="78">
        <v>7</v>
      </c>
      <c r="H229" s="79">
        <v>8</v>
      </c>
      <c r="I229" s="73">
        <v>9</v>
      </c>
      <c r="J229" s="73">
        <v>10</v>
      </c>
      <c r="K229" s="77">
        <v>11</v>
      </c>
      <c r="L229" s="80">
        <v>12</v>
      </c>
      <c r="M229" s="78">
        <v>13</v>
      </c>
      <c r="N229" s="78">
        <v>14</v>
      </c>
      <c r="O229" s="78">
        <v>15</v>
      </c>
      <c r="P229" s="81">
        <v>16</v>
      </c>
    </row>
    <row r="230" spans="1:16">
      <c r="A230" s="178" t="s">
        <v>90</v>
      </c>
      <c r="B230" s="179"/>
      <c r="C230" s="179"/>
      <c r="D230" s="179"/>
      <c r="E230" s="179"/>
      <c r="F230" s="179"/>
      <c r="G230" s="180"/>
      <c r="H230" s="179"/>
      <c r="I230" s="179"/>
      <c r="J230" s="179"/>
      <c r="K230" s="179"/>
      <c r="L230" s="179"/>
      <c r="M230" s="180"/>
      <c r="N230" s="180"/>
      <c r="O230" s="179"/>
      <c r="P230" s="181"/>
    </row>
    <row r="231" spans="1:16">
      <c r="A231" s="182" t="s">
        <v>91</v>
      </c>
      <c r="B231" s="153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8"/>
      <c r="N231" s="148"/>
      <c r="O231" s="147"/>
      <c r="P231" s="149"/>
    </row>
    <row r="232" spans="1:16">
      <c r="A232" s="182" t="s">
        <v>92</v>
      </c>
      <c r="B232" s="153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8"/>
      <c r="N232" s="148"/>
      <c r="O232" s="147"/>
      <c r="P232" s="149"/>
    </row>
    <row r="233" spans="1:16">
      <c r="A233" s="182" t="s">
        <v>93</v>
      </c>
      <c r="B233" s="153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8"/>
      <c r="N233" s="148"/>
      <c r="O233" s="147"/>
      <c r="P233" s="149"/>
    </row>
    <row r="234" spans="1:16">
      <c r="A234" s="182" t="s">
        <v>94</v>
      </c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48"/>
      <c r="N234" s="148"/>
      <c r="O234" s="151"/>
      <c r="P234" s="152"/>
    </row>
    <row r="235" spans="1:16">
      <c r="A235" s="182" t="s">
        <v>95</v>
      </c>
      <c r="B235" s="151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8"/>
      <c r="N235" s="148"/>
      <c r="O235" s="147"/>
      <c r="P235" s="149"/>
    </row>
    <row r="236" spans="1:16" ht="16.5" thickBot="1">
      <c r="A236" s="183" t="s">
        <v>96</v>
      </c>
      <c r="B236" s="184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9"/>
      <c r="N236" s="159"/>
      <c r="O236" s="158"/>
      <c r="P236" s="185"/>
    </row>
    <row r="237" spans="1:16" ht="16.5" thickBot="1">
      <c r="A237" s="186" t="s">
        <v>97</v>
      </c>
      <c r="B237" s="187">
        <f>SUM(B231:B236)</f>
        <v>0</v>
      </c>
      <c r="C237" s="187">
        <f t="shared" ref="C237:P237" si="33">SUM(C231:C236)</f>
        <v>0</v>
      </c>
      <c r="D237" s="187">
        <f t="shared" si="33"/>
        <v>0</v>
      </c>
      <c r="E237" s="187">
        <f t="shared" si="33"/>
        <v>0</v>
      </c>
      <c r="F237" s="187">
        <f t="shared" si="33"/>
        <v>0</v>
      </c>
      <c r="G237" s="187">
        <f t="shared" si="33"/>
        <v>0</v>
      </c>
      <c r="H237" s="187">
        <f t="shared" si="33"/>
        <v>0</v>
      </c>
      <c r="I237" s="187">
        <f t="shared" si="33"/>
        <v>0</v>
      </c>
      <c r="J237" s="187">
        <f t="shared" si="33"/>
        <v>0</v>
      </c>
      <c r="K237" s="187">
        <f t="shared" si="33"/>
        <v>0</v>
      </c>
      <c r="L237" s="187">
        <f t="shared" si="33"/>
        <v>0</v>
      </c>
      <c r="M237" s="187">
        <f t="shared" si="33"/>
        <v>0</v>
      </c>
      <c r="N237" s="187">
        <f t="shared" si="33"/>
        <v>0</v>
      </c>
      <c r="O237" s="187">
        <f t="shared" si="33"/>
        <v>0</v>
      </c>
      <c r="P237" s="188">
        <f t="shared" si="33"/>
        <v>0</v>
      </c>
    </row>
    <row r="238" spans="1:16">
      <c r="A238" s="178" t="s">
        <v>98</v>
      </c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332"/>
    </row>
    <row r="239" spans="1:16">
      <c r="A239" s="182" t="s">
        <v>99</v>
      </c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2"/>
    </row>
    <row r="240" spans="1:16">
      <c r="A240" s="182" t="s">
        <v>100</v>
      </c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2"/>
    </row>
    <row r="241" spans="1:16">
      <c r="A241" s="190" t="s">
        <v>101</v>
      </c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308"/>
    </row>
    <row r="242" spans="1:16" ht="16.5" thickBot="1">
      <c r="A242" s="327" t="s">
        <v>264</v>
      </c>
      <c r="B242" s="328"/>
      <c r="C242" s="328"/>
      <c r="D242" s="328"/>
      <c r="E242" s="328"/>
      <c r="F242" s="328"/>
      <c r="G242" s="328"/>
      <c r="H242" s="328"/>
      <c r="I242" s="328"/>
      <c r="J242" s="328"/>
      <c r="K242" s="328"/>
      <c r="L242" s="328"/>
      <c r="M242" s="328"/>
      <c r="N242" s="328"/>
      <c r="O242" s="328"/>
      <c r="P242" s="333"/>
    </row>
    <row r="243" spans="1:16" ht="16.5" thickBot="1">
      <c r="A243" s="186" t="s">
        <v>102</v>
      </c>
      <c r="B243" s="187">
        <f>SUM(B239:B242)</f>
        <v>0</v>
      </c>
      <c r="C243" s="187">
        <f t="shared" ref="C243:J243" si="34">SUM(C239:C242)</f>
        <v>0</v>
      </c>
      <c r="D243" s="187">
        <f t="shared" si="34"/>
        <v>0</v>
      </c>
      <c r="E243" s="187">
        <f t="shared" si="34"/>
        <v>0</v>
      </c>
      <c r="F243" s="187">
        <f t="shared" si="34"/>
        <v>0</v>
      </c>
      <c r="G243" s="187">
        <f t="shared" si="34"/>
        <v>0</v>
      </c>
      <c r="H243" s="187">
        <f t="shared" si="34"/>
        <v>0</v>
      </c>
      <c r="I243" s="187">
        <f t="shared" si="34"/>
        <v>0</v>
      </c>
      <c r="J243" s="187">
        <f t="shared" si="34"/>
        <v>0</v>
      </c>
      <c r="K243" s="187">
        <f>SUM(K239:K242)</f>
        <v>0</v>
      </c>
      <c r="L243" s="187">
        <f t="shared" ref="L243:P243" si="35">SUM(L239:L242)</f>
        <v>0</v>
      </c>
      <c r="M243" s="187">
        <f t="shared" si="35"/>
        <v>0</v>
      </c>
      <c r="N243" s="187">
        <f t="shared" si="35"/>
        <v>0</v>
      </c>
      <c r="O243" s="187">
        <f t="shared" si="35"/>
        <v>0</v>
      </c>
      <c r="P243" s="188">
        <f t="shared" si="35"/>
        <v>0</v>
      </c>
    </row>
    <row r="244" spans="1:16" ht="16.5" thickBot="1">
      <c r="A244" s="191" t="s">
        <v>103</v>
      </c>
      <c r="B244" s="187">
        <f>B237+B243</f>
        <v>0</v>
      </c>
      <c r="C244" s="187">
        <f t="shared" ref="C244:J244" si="36">C237+C243</f>
        <v>0</v>
      </c>
      <c r="D244" s="187">
        <f t="shared" si="36"/>
        <v>0</v>
      </c>
      <c r="E244" s="187">
        <f t="shared" si="36"/>
        <v>0</v>
      </c>
      <c r="F244" s="187">
        <f t="shared" si="36"/>
        <v>0</v>
      </c>
      <c r="G244" s="187">
        <f t="shared" si="36"/>
        <v>0</v>
      </c>
      <c r="H244" s="187">
        <f t="shared" si="36"/>
        <v>0</v>
      </c>
      <c r="I244" s="187">
        <f t="shared" si="36"/>
        <v>0</v>
      </c>
      <c r="J244" s="187">
        <f t="shared" si="36"/>
        <v>0</v>
      </c>
      <c r="K244" s="187">
        <f>K237+K243</f>
        <v>0</v>
      </c>
      <c r="L244" s="187">
        <f t="shared" ref="L244:P244" si="37">L237+L243</f>
        <v>0</v>
      </c>
      <c r="M244" s="187">
        <f t="shared" si="37"/>
        <v>0</v>
      </c>
      <c r="N244" s="187">
        <f t="shared" si="37"/>
        <v>0</v>
      </c>
      <c r="O244" s="187">
        <f t="shared" si="37"/>
        <v>0</v>
      </c>
      <c r="P244" s="188">
        <f t="shared" si="37"/>
        <v>0</v>
      </c>
    </row>
    <row r="245" spans="1:16" ht="16.5">
      <c r="A245" s="251" t="s">
        <v>593</v>
      </c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202"/>
    </row>
    <row r="246" spans="1:16" ht="16.5">
      <c r="A246" s="251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202"/>
    </row>
    <row r="247" spans="1:16" ht="16.5" thickBot="1">
      <c r="A247" s="166" t="s">
        <v>529</v>
      </c>
      <c r="B247" s="167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4"/>
    </row>
    <row r="249" spans="1:16" ht="16.5" thickBot="1"/>
    <row r="250" spans="1:16" ht="17.25" thickBot="1">
      <c r="A250" s="118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1"/>
      <c r="O250" s="172"/>
      <c r="P250" s="173"/>
    </row>
    <row r="251" spans="1:16" ht="17.25" thickBot="1">
      <c r="A251" s="12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5" t="s">
        <v>82</v>
      </c>
      <c r="O251" s="42"/>
      <c r="P251" s="176"/>
    </row>
    <row r="252" spans="1:16" ht="16.5">
      <c r="A252" s="547" t="s">
        <v>83</v>
      </c>
      <c r="B252" s="130"/>
      <c r="C252" s="130"/>
      <c r="D252" s="130"/>
      <c r="E252" s="131"/>
      <c r="F252" s="131"/>
      <c r="G252" s="131"/>
      <c r="H252" s="131"/>
      <c r="I252" s="131"/>
      <c r="J252" s="131" t="s">
        <v>84</v>
      </c>
      <c r="K252" s="131"/>
      <c r="L252" s="131"/>
      <c r="M252" s="132"/>
      <c r="N252" s="132"/>
      <c r="O252" s="131"/>
      <c r="P252" s="133"/>
    </row>
    <row r="253" spans="1:16" ht="16.5">
      <c r="A253" s="547" t="s">
        <v>530</v>
      </c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3"/>
    </row>
    <row r="254" spans="1:16" ht="17.25" thickBot="1">
      <c r="A254" s="52"/>
      <c r="B254" s="548"/>
      <c r="C254" s="548" t="s">
        <v>222</v>
      </c>
      <c r="D254" s="548"/>
      <c r="E254" s="53"/>
      <c r="F254" s="50"/>
      <c r="G254" s="50"/>
      <c r="H254" s="50"/>
      <c r="I254" s="50"/>
      <c r="J254" s="53"/>
      <c r="K254" s="53"/>
      <c r="L254" s="53"/>
      <c r="M254" s="53"/>
      <c r="N254" s="53"/>
      <c r="O254" s="53" t="s">
        <v>61</v>
      </c>
      <c r="P254" s="54"/>
    </row>
    <row r="255" spans="1:16" ht="17.25" thickBot="1">
      <c r="A255" s="55"/>
      <c r="B255" s="1072" t="s">
        <v>62</v>
      </c>
      <c r="C255" s="1070"/>
      <c r="D255" s="1071"/>
      <c r="E255" s="544" t="s">
        <v>63</v>
      </c>
      <c r="F255" s="1072" t="s">
        <v>62</v>
      </c>
      <c r="G255" s="1070"/>
      <c r="H255" s="1070"/>
      <c r="I255" s="1088" t="s">
        <v>524</v>
      </c>
      <c r="J255" s="1089"/>
      <c r="K255" s="1089"/>
      <c r="L255" s="1090"/>
      <c r="M255" s="1070" t="s">
        <v>64</v>
      </c>
      <c r="N255" s="1071"/>
      <c r="O255" s="46" t="s">
        <v>65</v>
      </c>
      <c r="P255" s="545"/>
    </row>
    <row r="256" spans="1:16" ht="17.25" thickBot="1">
      <c r="A256" s="59"/>
      <c r="B256" s="1064" t="s">
        <v>479</v>
      </c>
      <c r="C256" s="1064"/>
      <c r="D256" s="1065"/>
      <c r="E256" s="61" t="s">
        <v>67</v>
      </c>
      <c r="F256" s="1066" t="s">
        <v>591</v>
      </c>
      <c r="G256" s="1067"/>
      <c r="H256" s="1067"/>
      <c r="I256" s="59"/>
      <c r="J256" s="64"/>
      <c r="K256" s="59"/>
      <c r="L256" s="59"/>
      <c r="M256" s="1068" t="s">
        <v>525</v>
      </c>
      <c r="N256" s="1069"/>
      <c r="O256" s="60" t="s">
        <v>526</v>
      </c>
      <c r="P256" s="65"/>
    </row>
    <row r="257" spans="1:16" ht="16.5">
      <c r="A257" s="66" t="s">
        <v>87</v>
      </c>
      <c r="B257" s="545" t="s">
        <v>69</v>
      </c>
      <c r="C257" s="546" t="s">
        <v>69</v>
      </c>
      <c r="D257" s="68" t="s">
        <v>69</v>
      </c>
      <c r="E257" s="61" t="s">
        <v>70</v>
      </c>
      <c r="F257" s="67" t="s">
        <v>69</v>
      </c>
      <c r="G257" s="546" t="s">
        <v>69</v>
      </c>
      <c r="H257" s="69" t="s">
        <v>69</v>
      </c>
      <c r="I257" s="67" t="s">
        <v>69</v>
      </c>
      <c r="J257" s="546" t="s">
        <v>69</v>
      </c>
      <c r="K257" s="69" t="s">
        <v>69</v>
      </c>
      <c r="L257" s="59" t="s">
        <v>72</v>
      </c>
      <c r="M257" s="544" t="s">
        <v>73</v>
      </c>
      <c r="N257" s="67" t="s">
        <v>74</v>
      </c>
      <c r="O257" s="546" t="s">
        <v>73</v>
      </c>
      <c r="P257" s="67" t="s">
        <v>74</v>
      </c>
    </row>
    <row r="258" spans="1:16" ht="16.5">
      <c r="A258" s="59"/>
      <c r="B258" s="358" t="s">
        <v>75</v>
      </c>
      <c r="C258" s="70" t="s">
        <v>68</v>
      </c>
      <c r="D258" s="59" t="s">
        <v>76</v>
      </c>
      <c r="E258" s="61" t="s">
        <v>474</v>
      </c>
      <c r="F258" s="59" t="s">
        <v>75</v>
      </c>
      <c r="G258" s="70" t="s">
        <v>68</v>
      </c>
      <c r="H258" s="70" t="s">
        <v>76</v>
      </c>
      <c r="I258" s="59" t="s">
        <v>75</v>
      </c>
      <c r="J258" s="70" t="s">
        <v>68</v>
      </c>
      <c r="K258" s="70" t="s">
        <v>76</v>
      </c>
      <c r="L258" s="59" t="s">
        <v>77</v>
      </c>
      <c r="M258" s="61" t="s">
        <v>71</v>
      </c>
      <c r="N258" s="59" t="s">
        <v>78</v>
      </c>
      <c r="O258" s="70" t="s">
        <v>71</v>
      </c>
      <c r="P258" s="59" t="s">
        <v>78</v>
      </c>
    </row>
    <row r="259" spans="1:16" ht="17.25" thickBot="1">
      <c r="A259" s="135"/>
      <c r="B259" s="549" t="s">
        <v>478</v>
      </c>
      <c r="C259" s="72" t="s">
        <v>71</v>
      </c>
      <c r="D259" s="71"/>
      <c r="E259" s="543"/>
      <c r="F259" s="71" t="s">
        <v>415</v>
      </c>
      <c r="G259" s="72" t="s">
        <v>71</v>
      </c>
      <c r="H259" s="542"/>
      <c r="I259" s="71" t="s">
        <v>415</v>
      </c>
      <c r="J259" s="72" t="s">
        <v>71</v>
      </c>
      <c r="K259" s="542"/>
      <c r="L259" s="71"/>
      <c r="M259" s="74" t="s">
        <v>220</v>
      </c>
      <c r="N259" s="75" t="s">
        <v>79</v>
      </c>
      <c r="O259" s="543"/>
      <c r="P259" s="71"/>
    </row>
    <row r="260" spans="1:16" ht="17.25" thickBot="1">
      <c r="A260" s="76">
        <v>1</v>
      </c>
      <c r="B260" s="77">
        <v>2</v>
      </c>
      <c r="C260" s="77">
        <v>3</v>
      </c>
      <c r="D260" s="77">
        <v>4</v>
      </c>
      <c r="E260" s="78">
        <v>5</v>
      </c>
      <c r="F260" s="78">
        <v>6</v>
      </c>
      <c r="G260" s="78">
        <v>7</v>
      </c>
      <c r="H260" s="79">
        <v>8</v>
      </c>
      <c r="I260" s="73">
        <v>9</v>
      </c>
      <c r="J260" s="73">
        <v>10</v>
      </c>
      <c r="K260" s="77">
        <v>11</v>
      </c>
      <c r="L260" s="80">
        <v>12</v>
      </c>
      <c r="M260" s="78">
        <v>13</v>
      </c>
      <c r="N260" s="78">
        <v>14</v>
      </c>
      <c r="O260" s="78">
        <v>15</v>
      </c>
      <c r="P260" s="81">
        <v>16</v>
      </c>
    </row>
    <row r="261" spans="1:16">
      <c r="A261" s="178" t="s">
        <v>90</v>
      </c>
      <c r="B261" s="179"/>
      <c r="C261" s="179"/>
      <c r="D261" s="179"/>
      <c r="E261" s="179"/>
      <c r="F261" s="179"/>
      <c r="G261" s="180"/>
      <c r="H261" s="179"/>
      <c r="I261" s="179"/>
      <c r="J261" s="179"/>
      <c r="K261" s="179"/>
      <c r="L261" s="179"/>
      <c r="M261" s="180"/>
      <c r="N261" s="180"/>
      <c r="O261" s="179"/>
      <c r="P261" s="181"/>
    </row>
    <row r="262" spans="1:16">
      <c r="A262" s="182" t="s">
        <v>91</v>
      </c>
      <c r="B262" s="153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8"/>
      <c r="N262" s="148"/>
      <c r="O262" s="147"/>
      <c r="P262" s="149"/>
    </row>
    <row r="263" spans="1:16">
      <c r="A263" s="182" t="s">
        <v>92</v>
      </c>
      <c r="B263" s="153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8"/>
      <c r="N263" s="148"/>
      <c r="O263" s="147"/>
      <c r="P263" s="149"/>
    </row>
    <row r="264" spans="1:16">
      <c r="A264" s="182" t="s">
        <v>93</v>
      </c>
      <c r="B264" s="153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8"/>
      <c r="N264" s="148"/>
      <c r="O264" s="147"/>
      <c r="P264" s="149"/>
    </row>
    <row r="265" spans="1:16">
      <c r="A265" s="182" t="s">
        <v>94</v>
      </c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48"/>
      <c r="N265" s="148"/>
      <c r="O265" s="151"/>
      <c r="P265" s="152"/>
    </row>
    <row r="266" spans="1:16">
      <c r="A266" s="182" t="s">
        <v>95</v>
      </c>
      <c r="B266" s="151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8"/>
      <c r="N266" s="148"/>
      <c r="O266" s="147"/>
      <c r="P266" s="149"/>
    </row>
    <row r="267" spans="1:16" ht="16.5" thickBot="1">
      <c r="A267" s="183" t="s">
        <v>96</v>
      </c>
      <c r="B267" s="184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9"/>
      <c r="N267" s="159"/>
      <c r="O267" s="158"/>
      <c r="P267" s="185"/>
    </row>
    <row r="268" spans="1:16" ht="16.5" thickBot="1">
      <c r="A268" s="186" t="s">
        <v>97</v>
      </c>
      <c r="B268" s="187">
        <f>SUM(B262:B267)</f>
        <v>0</v>
      </c>
      <c r="C268" s="187">
        <f t="shared" ref="C268:P268" si="38">SUM(C262:C267)</f>
        <v>0</v>
      </c>
      <c r="D268" s="187">
        <f t="shared" si="38"/>
        <v>0</v>
      </c>
      <c r="E268" s="187">
        <f t="shared" si="38"/>
        <v>0</v>
      </c>
      <c r="F268" s="187">
        <f t="shared" si="38"/>
        <v>0</v>
      </c>
      <c r="G268" s="187">
        <f t="shared" si="38"/>
        <v>0</v>
      </c>
      <c r="H268" s="187">
        <f t="shared" si="38"/>
        <v>0</v>
      </c>
      <c r="I268" s="187">
        <f t="shared" si="38"/>
        <v>0</v>
      </c>
      <c r="J268" s="187">
        <f t="shared" si="38"/>
        <v>0</v>
      </c>
      <c r="K268" s="187">
        <f t="shared" si="38"/>
        <v>0</v>
      </c>
      <c r="L268" s="187">
        <f t="shared" si="38"/>
        <v>0</v>
      </c>
      <c r="M268" s="187">
        <f t="shared" si="38"/>
        <v>0</v>
      </c>
      <c r="N268" s="187">
        <f t="shared" si="38"/>
        <v>0</v>
      </c>
      <c r="O268" s="187">
        <f t="shared" si="38"/>
        <v>0</v>
      </c>
      <c r="P268" s="188">
        <f t="shared" si="38"/>
        <v>0</v>
      </c>
    </row>
    <row r="269" spans="1:16">
      <c r="A269" s="178" t="s">
        <v>98</v>
      </c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332"/>
    </row>
    <row r="270" spans="1:16">
      <c r="A270" s="182" t="s">
        <v>99</v>
      </c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2"/>
    </row>
    <row r="271" spans="1:16">
      <c r="A271" s="182" t="s">
        <v>100</v>
      </c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2"/>
    </row>
    <row r="272" spans="1:16">
      <c r="A272" s="190" t="s">
        <v>101</v>
      </c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308"/>
    </row>
    <row r="273" spans="1:16" ht="16.5" thickBot="1">
      <c r="A273" s="327" t="s">
        <v>264</v>
      </c>
      <c r="B273" s="328"/>
      <c r="C273" s="328"/>
      <c r="D273" s="328"/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33"/>
    </row>
    <row r="274" spans="1:16" ht="16.5" thickBot="1">
      <c r="A274" s="186" t="s">
        <v>102</v>
      </c>
      <c r="B274" s="187">
        <f>SUM(B270:B273)</f>
        <v>0</v>
      </c>
      <c r="C274" s="187">
        <f t="shared" ref="C274:J274" si="39">SUM(C270:C273)</f>
        <v>0</v>
      </c>
      <c r="D274" s="187">
        <f t="shared" si="39"/>
        <v>0</v>
      </c>
      <c r="E274" s="187">
        <f t="shared" si="39"/>
        <v>0</v>
      </c>
      <c r="F274" s="187">
        <f t="shared" si="39"/>
        <v>0</v>
      </c>
      <c r="G274" s="187">
        <f t="shared" si="39"/>
        <v>0</v>
      </c>
      <c r="H274" s="187">
        <f t="shared" si="39"/>
        <v>0</v>
      </c>
      <c r="I274" s="187">
        <f t="shared" si="39"/>
        <v>0</v>
      </c>
      <c r="J274" s="187">
        <f t="shared" si="39"/>
        <v>0</v>
      </c>
      <c r="K274" s="187">
        <f>SUM(K270:K273)</f>
        <v>0</v>
      </c>
      <c r="L274" s="187">
        <f t="shared" ref="L274:P274" si="40">SUM(L270:L273)</f>
        <v>0</v>
      </c>
      <c r="M274" s="187">
        <f t="shared" si="40"/>
        <v>0</v>
      </c>
      <c r="N274" s="187">
        <f t="shared" si="40"/>
        <v>0</v>
      </c>
      <c r="O274" s="187">
        <f t="shared" si="40"/>
        <v>0</v>
      </c>
      <c r="P274" s="188">
        <f t="shared" si="40"/>
        <v>0</v>
      </c>
    </row>
    <row r="275" spans="1:16" ht="16.5" thickBot="1">
      <c r="A275" s="191" t="s">
        <v>103</v>
      </c>
      <c r="B275" s="187">
        <f>B268+B274</f>
        <v>0</v>
      </c>
      <c r="C275" s="187">
        <f t="shared" ref="C275:J275" si="41">C268+C274</f>
        <v>0</v>
      </c>
      <c r="D275" s="187">
        <f t="shared" si="41"/>
        <v>0</v>
      </c>
      <c r="E275" s="187">
        <f t="shared" si="41"/>
        <v>0</v>
      </c>
      <c r="F275" s="187">
        <f t="shared" si="41"/>
        <v>0</v>
      </c>
      <c r="G275" s="187">
        <f t="shared" si="41"/>
        <v>0</v>
      </c>
      <c r="H275" s="187">
        <f t="shared" si="41"/>
        <v>0</v>
      </c>
      <c r="I275" s="187">
        <f t="shared" si="41"/>
        <v>0</v>
      </c>
      <c r="J275" s="187">
        <f t="shared" si="41"/>
        <v>0</v>
      </c>
      <c r="K275" s="187">
        <f>K268+K274</f>
        <v>0</v>
      </c>
      <c r="L275" s="187">
        <f t="shared" ref="L275:P275" si="42">L268+L274</f>
        <v>0</v>
      </c>
      <c r="M275" s="187">
        <f t="shared" si="42"/>
        <v>0</v>
      </c>
      <c r="N275" s="187">
        <f t="shared" si="42"/>
        <v>0</v>
      </c>
      <c r="O275" s="187">
        <f t="shared" si="42"/>
        <v>0</v>
      </c>
      <c r="P275" s="188">
        <f t="shared" si="42"/>
        <v>0</v>
      </c>
    </row>
    <row r="276" spans="1:16" ht="16.5">
      <c r="A276" s="251" t="s">
        <v>593</v>
      </c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202"/>
    </row>
    <row r="277" spans="1:16" ht="16.5">
      <c r="A277" s="251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202"/>
    </row>
    <row r="278" spans="1:16" ht="16.5" thickBot="1">
      <c r="A278" s="166" t="s">
        <v>529</v>
      </c>
      <c r="B278" s="167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4"/>
    </row>
  </sheetData>
  <mergeCells count="63">
    <mergeCell ref="B6:D6"/>
    <mergeCell ref="F6:H6"/>
    <mergeCell ref="M6:N6"/>
    <mergeCell ref="B7:D7"/>
    <mergeCell ref="F7:H7"/>
    <mergeCell ref="M7:N7"/>
    <mergeCell ref="I6:L6"/>
    <mergeCell ref="B37:D37"/>
    <mergeCell ref="F37:H37"/>
    <mergeCell ref="I37:L37"/>
    <mergeCell ref="M37:N37"/>
    <mergeCell ref="B38:D38"/>
    <mergeCell ref="F38:H38"/>
    <mergeCell ref="M38:N38"/>
    <mergeCell ref="B68:D68"/>
    <mergeCell ref="F68:H68"/>
    <mergeCell ref="I68:L68"/>
    <mergeCell ref="M68:N68"/>
    <mergeCell ref="B69:D69"/>
    <mergeCell ref="F69:H69"/>
    <mergeCell ref="M69:N69"/>
    <mergeCell ref="B100:D100"/>
    <mergeCell ref="F100:H100"/>
    <mergeCell ref="I100:L100"/>
    <mergeCell ref="M100:N100"/>
    <mergeCell ref="B101:D101"/>
    <mergeCell ref="F101:H101"/>
    <mergeCell ref="M101:N101"/>
    <mergeCell ref="B131:D131"/>
    <mergeCell ref="F131:H131"/>
    <mergeCell ref="I131:L131"/>
    <mergeCell ref="M131:N131"/>
    <mergeCell ref="B132:D132"/>
    <mergeCell ref="F132:H132"/>
    <mergeCell ref="M132:N132"/>
    <mergeCell ref="B162:D162"/>
    <mergeCell ref="F162:H162"/>
    <mergeCell ref="I162:L162"/>
    <mergeCell ref="M162:N162"/>
    <mergeCell ref="B163:D163"/>
    <mergeCell ref="F163:H163"/>
    <mergeCell ref="M163:N163"/>
    <mergeCell ref="B193:D193"/>
    <mergeCell ref="F193:H193"/>
    <mergeCell ref="I193:L193"/>
    <mergeCell ref="M193:N193"/>
    <mergeCell ref="B194:D194"/>
    <mergeCell ref="F194:H194"/>
    <mergeCell ref="M194:N194"/>
    <mergeCell ref="B224:D224"/>
    <mergeCell ref="F224:H224"/>
    <mergeCell ref="I224:L224"/>
    <mergeCell ref="M224:N224"/>
    <mergeCell ref="B225:D225"/>
    <mergeCell ref="F225:H225"/>
    <mergeCell ref="M225:N225"/>
    <mergeCell ref="B255:D255"/>
    <mergeCell ref="F255:H255"/>
    <mergeCell ref="I255:L255"/>
    <mergeCell ref="M255:N255"/>
    <mergeCell ref="B256:D256"/>
    <mergeCell ref="F256:H256"/>
    <mergeCell ref="M256:N256"/>
  </mergeCells>
  <phoneticPr fontId="6" type="noConversion"/>
  <pageMargins left="0.75" right="0.75" top="1" bottom="1" header="0.5" footer="0.5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41</vt:i4>
      </vt:variant>
    </vt:vector>
  </HeadingPairs>
  <TitlesOfParts>
    <vt:vector size="81" baseType="lpstr">
      <vt:lpstr>Sheet1</vt:lpstr>
      <vt:lpstr>INDEX</vt:lpstr>
      <vt:lpstr>P-1</vt:lpstr>
      <vt:lpstr>P-2</vt:lpstr>
      <vt:lpstr>P-3</vt:lpstr>
      <vt:lpstr> P-4</vt:lpstr>
      <vt:lpstr>P-4(a)</vt:lpstr>
      <vt:lpstr>P-5</vt:lpstr>
      <vt:lpstr>P-5(A)</vt:lpstr>
      <vt:lpstr>P-5(A)(i)</vt:lpstr>
      <vt:lpstr>P-5(A)(ii)</vt:lpstr>
      <vt:lpstr>P-5(B)</vt:lpstr>
      <vt:lpstr>P-5(B)(i)</vt:lpstr>
      <vt:lpstr>P-5(C)</vt:lpstr>
      <vt:lpstr>P-5(C)(i)</vt:lpstr>
      <vt:lpstr>P-5(D)</vt:lpstr>
      <vt:lpstr>P-5(D)(i)</vt:lpstr>
      <vt:lpstr>P-5(E)</vt:lpstr>
      <vt:lpstr>P-5(E)(i)</vt:lpstr>
      <vt:lpstr>P-5(F)</vt:lpstr>
      <vt:lpstr>P-5(F) (i)</vt:lpstr>
      <vt:lpstr>P-5(G)</vt:lpstr>
      <vt:lpstr>P-5(G)(i)</vt:lpstr>
      <vt:lpstr>P-5(H)</vt:lpstr>
      <vt:lpstr>P-5(H) (i)</vt:lpstr>
      <vt:lpstr>P-5(I)</vt:lpstr>
      <vt:lpstr>P-5 (I) (i)</vt:lpstr>
      <vt:lpstr>P-5 (J)</vt:lpstr>
      <vt:lpstr>P-5(J) (i)</vt:lpstr>
      <vt:lpstr>P-5 (K)</vt:lpstr>
      <vt:lpstr>P-5 (K)(i)</vt:lpstr>
      <vt:lpstr>P-6</vt:lpstr>
      <vt:lpstr>P-6(A)</vt:lpstr>
      <vt:lpstr>P-6(B)</vt:lpstr>
      <vt:lpstr>P-7</vt:lpstr>
      <vt:lpstr>P-7(A)</vt:lpstr>
      <vt:lpstr>P-7 (A) (I)</vt:lpstr>
      <vt:lpstr>P-8</vt:lpstr>
      <vt:lpstr>P-9</vt:lpstr>
      <vt:lpstr>Sheet2</vt:lpstr>
      <vt:lpstr>' P-4'!Print_Area</vt:lpstr>
      <vt:lpstr>INDEX!Print_Area</vt:lpstr>
      <vt:lpstr>'P-1'!Print_Area</vt:lpstr>
      <vt:lpstr>'P-2'!Print_Area</vt:lpstr>
      <vt:lpstr>'P-3'!Print_Area</vt:lpstr>
      <vt:lpstr>'P-4(a)'!Print_Area</vt:lpstr>
      <vt:lpstr>'P-5'!Print_Area</vt:lpstr>
      <vt:lpstr>'P-5 (I) (i)'!Print_Area</vt:lpstr>
      <vt:lpstr>'P-5 (J)'!Print_Area</vt:lpstr>
      <vt:lpstr>'P-5 (K)'!Print_Area</vt:lpstr>
      <vt:lpstr>'P-5 (K)(i)'!Print_Area</vt:lpstr>
      <vt:lpstr>'P-5(A)'!Print_Area</vt:lpstr>
      <vt:lpstr>'P-5(A)(i)'!Print_Area</vt:lpstr>
      <vt:lpstr>'P-5(A)(ii)'!Print_Area</vt:lpstr>
      <vt:lpstr>'P-5(B)'!Print_Area</vt:lpstr>
      <vt:lpstr>'P-5(B)(i)'!Print_Area</vt:lpstr>
      <vt:lpstr>'P-5(C)'!Print_Area</vt:lpstr>
      <vt:lpstr>'P-5(C)(i)'!Print_Area</vt:lpstr>
      <vt:lpstr>'P-5(D)'!Print_Area</vt:lpstr>
      <vt:lpstr>'P-5(D)(i)'!Print_Area</vt:lpstr>
      <vt:lpstr>'P-5(E)'!Print_Area</vt:lpstr>
      <vt:lpstr>'P-5(E)(i)'!Print_Area</vt:lpstr>
      <vt:lpstr>'P-5(F)'!Print_Area</vt:lpstr>
      <vt:lpstr>'P-5(F) (i)'!Print_Area</vt:lpstr>
      <vt:lpstr>'P-5(G)'!Print_Area</vt:lpstr>
      <vt:lpstr>'P-5(G)(i)'!Print_Area</vt:lpstr>
      <vt:lpstr>'P-5(H)'!Print_Area</vt:lpstr>
      <vt:lpstr>'P-5(H) (i)'!Print_Area</vt:lpstr>
      <vt:lpstr>'P-5(I)'!Print_Area</vt:lpstr>
      <vt:lpstr>'P-5(J) (i)'!Print_Area</vt:lpstr>
      <vt:lpstr>'P-6'!Print_Area</vt:lpstr>
      <vt:lpstr>'P-6(A)'!Print_Area</vt:lpstr>
      <vt:lpstr>'P-6(B)'!Print_Area</vt:lpstr>
      <vt:lpstr>'P-7'!Print_Area</vt:lpstr>
      <vt:lpstr>'P-7 (A) (I)'!Print_Area</vt:lpstr>
      <vt:lpstr>'P-7(A)'!Print_Area</vt:lpstr>
      <vt:lpstr>'P-8'!Print_Area</vt:lpstr>
      <vt:lpstr>'P-9'!Print_Area</vt:lpstr>
      <vt:lpstr>Sheet1!Print_Area</vt:lpstr>
      <vt:lpstr>'P-3'!Print_Titles</vt:lpstr>
      <vt:lpstr>'P-9'!Print_Titles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malik</dc:creator>
  <cp:lastModifiedBy>accounts1</cp:lastModifiedBy>
  <cp:lastPrinted>2017-10-11T11:49:19Z</cp:lastPrinted>
  <dcterms:created xsi:type="dcterms:W3CDTF">1996-10-14T23:33:28Z</dcterms:created>
  <dcterms:modified xsi:type="dcterms:W3CDTF">2018-07-25T06:27:27Z</dcterms:modified>
</cp:coreProperties>
</file>